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Vertragsunterlagen (Projekte)\Berichtsrichtlinien (finanziell u. narrativ)\"/>
    </mc:Choice>
  </mc:AlternateContent>
  <workbookProtection workbookAlgorithmName="SHA-512" workbookHashValue="BKEyeaFao262hLlaEa4Y5jnAT8Ecgmw4a5Z1frw6ttZLGCdVEZd26aeqlMY5XwFVaGJCbgn8Te3i7bMlQdADog==" workbookSaltValue="rrkZjHi+XIHlNnbuKAJEDg==" workbookSpinCount="100000" lockStructure="1"/>
  <bookViews>
    <workbookView xWindow="28680" yWindow="-120" windowWidth="29040" windowHeight="15720"/>
  </bookViews>
  <sheets>
    <sheet name="Budget" sheetId="1" r:id="rId1"/>
    <sheet name="Budget détaillé" sheetId="3" r:id="rId2"/>
    <sheet name="Structure salariale" sheetId="6" r:id="rId3"/>
    <sheet name="Sprachversionen" sheetId="7" state="hidden" r:id="rId4"/>
    <sheet name="Sprachversion FB" sheetId="5" state="hidden" r:id="rId5"/>
  </sheets>
  <definedNames>
    <definedName name="_xlnm.Print_Area" localSheetId="0">Budget!$A$1:$L$69</definedName>
    <definedName name="_xlnm.Print_Area" localSheetId="2">'Structure salariale'!$A$1:$P$20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7" l="1"/>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7" i="7"/>
  <c r="J29" i="1"/>
  <c r="K29" i="1"/>
  <c r="L29" i="1"/>
  <c r="J30" i="1"/>
  <c r="K30" i="1"/>
  <c r="L30" i="1"/>
  <c r="J31" i="1"/>
  <c r="K31" i="1"/>
  <c r="L31" i="1"/>
  <c r="J32" i="1"/>
  <c r="K32" i="1"/>
  <c r="L32" i="1"/>
  <c r="J33" i="1"/>
  <c r="K33" i="1"/>
  <c r="L33" i="1"/>
  <c r="L17" i="6" l="1"/>
  <c r="N17" i="6" s="1"/>
  <c r="R17" i="6"/>
  <c r="S17" i="6"/>
  <c r="L18" i="6"/>
  <c r="N18" i="6" s="1"/>
  <c r="R18" i="6"/>
  <c r="S18" i="6"/>
  <c r="L19" i="6"/>
  <c r="N19" i="6"/>
  <c r="R19" i="6"/>
  <c r="S19" i="6"/>
  <c r="L20" i="6"/>
  <c r="N20" i="6" s="1"/>
  <c r="R20" i="6"/>
  <c r="S20" i="6"/>
  <c r="L21" i="6"/>
  <c r="N21" i="6" s="1"/>
  <c r="R21" i="6"/>
  <c r="S21" i="6"/>
  <c r="T21" i="6" s="1"/>
  <c r="L22" i="6"/>
  <c r="N22" i="6" s="1"/>
  <c r="R22" i="6"/>
  <c r="S22" i="6"/>
  <c r="T22" i="6" s="1"/>
  <c r="L23" i="6"/>
  <c r="N23" i="6" s="1"/>
  <c r="R23" i="6"/>
  <c r="S23" i="6"/>
  <c r="L24" i="6"/>
  <c r="N24" i="6" s="1"/>
  <c r="R24" i="6"/>
  <c r="S24" i="6"/>
  <c r="L25" i="6"/>
  <c r="N25" i="6" s="1"/>
  <c r="R25" i="6"/>
  <c r="S25" i="6"/>
  <c r="L26" i="6"/>
  <c r="N26" i="6"/>
  <c r="R26" i="6"/>
  <c r="S26" i="6"/>
  <c r="T26" i="6" s="1"/>
  <c r="L27" i="6"/>
  <c r="N27" i="6" s="1"/>
  <c r="R27" i="6"/>
  <c r="S27" i="6"/>
  <c r="L28" i="6"/>
  <c r="N28" i="6"/>
  <c r="R28" i="6"/>
  <c r="S28" i="6"/>
  <c r="T28" i="6" s="1"/>
  <c r="L29" i="6"/>
  <c r="N29" i="6" s="1"/>
  <c r="R29" i="6"/>
  <c r="S29" i="6"/>
  <c r="L30" i="6"/>
  <c r="N30" i="6" s="1"/>
  <c r="R30" i="6"/>
  <c r="S30" i="6"/>
  <c r="T30" i="6" s="1"/>
  <c r="L31" i="6"/>
  <c r="N31" i="6"/>
  <c r="R31" i="6"/>
  <c r="S31" i="6"/>
  <c r="L32" i="6"/>
  <c r="N32" i="6" s="1"/>
  <c r="R32" i="6"/>
  <c r="S32" i="6"/>
  <c r="L33" i="6"/>
  <c r="N33" i="6" s="1"/>
  <c r="R33" i="6"/>
  <c r="S33" i="6"/>
  <c r="L34" i="6"/>
  <c r="N34" i="6"/>
  <c r="R34" i="6"/>
  <c r="S34" i="6"/>
  <c r="T34" i="6" s="1"/>
  <c r="L35" i="6"/>
  <c r="N35" i="6"/>
  <c r="R35" i="6"/>
  <c r="S35" i="6"/>
  <c r="L36" i="6"/>
  <c r="N36" i="6" s="1"/>
  <c r="R36" i="6"/>
  <c r="S36" i="6"/>
  <c r="L37" i="6"/>
  <c r="N37" i="6"/>
  <c r="R37" i="6"/>
  <c r="S37" i="6"/>
  <c r="L38" i="6"/>
  <c r="N38" i="6" s="1"/>
  <c r="R38" i="6"/>
  <c r="S38" i="6"/>
  <c r="L39" i="6"/>
  <c r="N39" i="6"/>
  <c r="R39" i="6"/>
  <c r="S39" i="6"/>
  <c r="L40" i="6"/>
  <c r="N40" i="6" s="1"/>
  <c r="R40" i="6"/>
  <c r="S40" i="6"/>
  <c r="L41" i="6"/>
  <c r="N41" i="6" s="1"/>
  <c r="R41" i="6"/>
  <c r="S41" i="6"/>
  <c r="T41" i="6" s="1"/>
  <c r="L42" i="6"/>
  <c r="N42" i="6" s="1"/>
  <c r="R42" i="6"/>
  <c r="S42" i="6"/>
  <c r="L43" i="6"/>
  <c r="N43" i="6" s="1"/>
  <c r="R43" i="6"/>
  <c r="S43" i="6"/>
  <c r="L44" i="6"/>
  <c r="N44" i="6"/>
  <c r="R44" i="6"/>
  <c r="S44" i="6"/>
  <c r="T44" i="6"/>
  <c r="L45" i="6"/>
  <c r="N45" i="6"/>
  <c r="R45" i="6"/>
  <c r="S45" i="6"/>
  <c r="L46" i="6"/>
  <c r="N46" i="6"/>
  <c r="R46" i="6"/>
  <c r="S46" i="6"/>
  <c r="T46" i="6" s="1"/>
  <c r="L47" i="6"/>
  <c r="N47" i="6" s="1"/>
  <c r="R47" i="6"/>
  <c r="S47" i="6"/>
  <c r="L48" i="6"/>
  <c r="N48" i="6"/>
  <c r="R48" i="6"/>
  <c r="S48" i="6"/>
  <c r="T48" i="6" s="1"/>
  <c r="L49" i="6"/>
  <c r="N49" i="6"/>
  <c r="R49" i="6"/>
  <c r="S49" i="6"/>
  <c r="T49" i="6" s="1"/>
  <c r="L50" i="6"/>
  <c r="N50" i="6" s="1"/>
  <c r="R50" i="6"/>
  <c r="S50" i="6"/>
  <c r="T50" i="6" s="1"/>
  <c r="L10" i="6"/>
  <c r="L11" i="6"/>
  <c r="L12" i="6"/>
  <c r="L13" i="6"/>
  <c r="L14" i="6"/>
  <c r="L15" i="6"/>
  <c r="L16" i="6"/>
  <c r="L9" i="6"/>
  <c r="T33" i="6" l="1"/>
  <c r="T39" i="6"/>
  <c r="T20" i="6"/>
  <c r="T25" i="6"/>
  <c r="T19" i="6"/>
  <c r="T47" i="6"/>
  <c r="T38" i="6"/>
  <c r="T40" i="6"/>
  <c r="T35" i="6"/>
  <c r="T37" i="6"/>
  <c r="T27" i="6"/>
  <c r="T24" i="6"/>
  <c r="T31" i="6"/>
  <c r="T18" i="6"/>
  <c r="T32" i="6"/>
  <c r="T45" i="6"/>
  <c r="T23" i="6"/>
  <c r="T43" i="6"/>
  <c r="T36" i="6"/>
  <c r="T42" i="6"/>
  <c r="T17" i="6"/>
  <c r="T29" i="6"/>
  <c r="N10" i="1"/>
  <c r="P8" i="6"/>
  <c r="O8" i="6"/>
  <c r="N8" i="6"/>
  <c r="M8" i="6"/>
  <c r="L8" i="6"/>
  <c r="K8" i="6"/>
  <c r="J8" i="6"/>
  <c r="I8" i="6"/>
  <c r="H8" i="6"/>
  <c r="G8" i="6"/>
  <c r="F8" i="6"/>
  <c r="E8" i="6"/>
  <c r="D8" i="6"/>
  <c r="C8" i="6"/>
  <c r="B8" i="6"/>
  <c r="A8" i="6"/>
  <c r="M7" i="6"/>
  <c r="K7" i="6"/>
  <c r="H7" i="6"/>
  <c r="E7" i="6"/>
  <c r="A1" i="6"/>
  <c r="A1" i="3"/>
  <c r="L65" i="1"/>
  <c r="K65" i="1"/>
  <c r="H65" i="1"/>
  <c r="K64" i="1"/>
  <c r="J64" i="1"/>
  <c r="H64" i="1"/>
  <c r="F64" i="1"/>
  <c r="F61" i="1"/>
  <c r="F60" i="1"/>
  <c r="F59" i="1"/>
  <c r="F58" i="1"/>
  <c r="A56" i="1"/>
  <c r="A55" i="1"/>
  <c r="A54" i="1"/>
  <c r="A53" i="1"/>
  <c r="A52" i="1"/>
  <c r="A47" i="1"/>
  <c r="A46" i="1"/>
  <c r="A36" i="1"/>
  <c r="A35" i="1"/>
  <c r="D30" i="1"/>
  <c r="D29" i="1"/>
  <c r="A23" i="1"/>
  <c r="A22" i="1"/>
  <c r="A17" i="1"/>
  <c r="A16" i="1"/>
  <c r="A11" i="1"/>
  <c r="L10" i="1"/>
  <c r="K10" i="1"/>
  <c r="J10" i="1"/>
  <c r="I10" i="1"/>
  <c r="D10" i="1"/>
  <c r="L9" i="1"/>
  <c r="K9" i="1"/>
  <c r="J9" i="1"/>
  <c r="I9" i="1"/>
  <c r="H9" i="1"/>
  <c r="G9" i="1"/>
  <c r="F9" i="1"/>
  <c r="E9" i="1"/>
  <c r="D9" i="1"/>
  <c r="C9" i="1"/>
  <c r="J8" i="1"/>
  <c r="D8" i="1"/>
  <c r="H6" i="1"/>
  <c r="A6" i="1"/>
  <c r="H5" i="1"/>
  <c r="A5" i="1"/>
  <c r="A5" i="6" s="1"/>
  <c r="H4" i="1"/>
  <c r="A4" i="1"/>
  <c r="H3" i="1"/>
  <c r="A3" i="1"/>
  <c r="A1" i="1"/>
  <c r="A5" i="3" l="1"/>
  <c r="N47" i="1"/>
  <c r="N36" i="1"/>
  <c r="N23" i="1"/>
  <c r="S10" i="6"/>
  <c r="S11" i="6"/>
  <c r="S12" i="6"/>
  <c r="S13" i="6"/>
  <c r="S14" i="6"/>
  <c r="S15" i="6"/>
  <c r="S16" i="6"/>
  <c r="S9" i="6"/>
  <c r="E34" i="1"/>
  <c r="I34" i="1" s="1"/>
  <c r="N34" i="1" s="1"/>
  <c r="R11" i="6"/>
  <c r="R12" i="6"/>
  <c r="R13" i="6"/>
  <c r="R14" i="6"/>
  <c r="R15" i="6"/>
  <c r="R16" i="6"/>
  <c r="B24" i="1" a="1"/>
  <c r="B24" i="1" l="1"/>
  <c r="L24" i="1" s="1"/>
  <c r="D33" i="1"/>
  <c r="D31" i="1"/>
  <c r="D32" i="1"/>
  <c r="N9" i="1"/>
  <c r="D24" i="1" l="1"/>
  <c r="E29" i="1"/>
  <c r="F29" i="1" s="1"/>
  <c r="E24" i="1"/>
  <c r="G24" i="1" s="1"/>
  <c r="G33" i="1"/>
  <c r="E33" i="1"/>
  <c r="F33" i="1"/>
  <c r="H33" i="1"/>
  <c r="E30" i="1"/>
  <c r="F30" i="1" s="1"/>
  <c r="E32" i="1"/>
  <c r="G32" i="1" s="1"/>
  <c r="E31" i="1"/>
  <c r="G31" i="1" s="1"/>
  <c r="A4" i="6"/>
  <c r="I54" i="1"/>
  <c r="N54" i="1" s="1"/>
  <c r="I53" i="1"/>
  <c r="N53" i="1" s="1"/>
  <c r="I51" i="1"/>
  <c r="N51" i="1" s="1"/>
  <c r="I50" i="1"/>
  <c r="N50" i="1" s="1"/>
  <c r="I49" i="1"/>
  <c r="N49" i="1" s="1"/>
  <c r="I48" i="1"/>
  <c r="N48" i="1" s="1"/>
  <c r="I45" i="1"/>
  <c r="N45" i="1" s="1"/>
  <c r="I44" i="1"/>
  <c r="N44" i="1" s="1"/>
  <c r="I43" i="1"/>
  <c r="N43" i="1" s="1"/>
  <c r="I42" i="1"/>
  <c r="N42" i="1" s="1"/>
  <c r="I41" i="1"/>
  <c r="N41" i="1" s="1"/>
  <c r="I40" i="1"/>
  <c r="N40" i="1" s="1"/>
  <c r="I39" i="1"/>
  <c r="N39" i="1" s="1"/>
  <c r="I38" i="1"/>
  <c r="N38" i="1" s="1"/>
  <c r="I37" i="1"/>
  <c r="N37" i="1" s="1"/>
  <c r="I21" i="1"/>
  <c r="N21" i="1" s="1"/>
  <c r="I20" i="1"/>
  <c r="N20" i="1" s="1"/>
  <c r="I19" i="1"/>
  <c r="N19" i="1" s="1"/>
  <c r="I18" i="1"/>
  <c r="N18" i="1" s="1"/>
  <c r="I15" i="1"/>
  <c r="N15" i="1" s="1"/>
  <c r="I14" i="1"/>
  <c r="N14" i="1" s="1"/>
  <c r="I13" i="1"/>
  <c r="N13" i="1" s="1"/>
  <c r="I12" i="1"/>
  <c r="N12" i="1" s="1"/>
  <c r="N16" i="6"/>
  <c r="T16" i="6" s="1"/>
  <c r="N15" i="6"/>
  <c r="T15" i="6" s="1"/>
  <c r="N14" i="6"/>
  <c r="T14" i="6" s="1"/>
  <c r="N13" i="6"/>
  <c r="T13" i="6" s="1"/>
  <c r="N12" i="6"/>
  <c r="T12" i="6" s="1"/>
  <c r="N11" i="6"/>
  <c r="T11" i="6" s="1"/>
  <c r="R10" i="6"/>
  <c r="N10" i="6"/>
  <c r="R9" i="6"/>
  <c r="N9" i="6"/>
  <c r="K24" i="1" s="1"/>
  <c r="J24" i="1" l="1"/>
  <c r="T9" i="6"/>
  <c r="T10" i="6"/>
  <c r="H32" i="1"/>
  <c r="G30" i="1"/>
  <c r="F32" i="1"/>
  <c r="F31" i="1"/>
  <c r="H29" i="1"/>
  <c r="H31" i="1"/>
  <c r="G29" i="1"/>
  <c r="H30" i="1"/>
  <c r="H24" i="1"/>
  <c r="I33" i="1"/>
  <c r="N33" i="1" s="1"/>
  <c r="F24" i="1"/>
  <c r="A4" i="3"/>
  <c r="I29" i="1" l="1"/>
  <c r="N29" i="1" s="1"/>
  <c r="I32" i="1"/>
  <c r="N32" i="1" s="1"/>
  <c r="I30" i="1"/>
  <c r="N30" i="1" s="1"/>
  <c r="I31" i="1"/>
  <c r="N31" i="1" s="1"/>
  <c r="I24" i="1"/>
  <c r="N24" i="1" s="1"/>
  <c r="I64" i="1"/>
  <c r="A3" i="3"/>
  <c r="L8" i="1"/>
  <c r="K8" i="1"/>
  <c r="H8" i="1"/>
  <c r="G8" i="1"/>
  <c r="F8" i="1"/>
  <c r="E8" i="1"/>
  <c r="K61" i="1"/>
  <c r="L61" i="1"/>
  <c r="J61" i="1"/>
  <c r="L52" i="1"/>
  <c r="K52" i="1"/>
  <c r="J52" i="1"/>
  <c r="L46" i="1"/>
  <c r="K46" i="1"/>
  <c r="J46" i="1"/>
  <c r="L22" i="1"/>
  <c r="K22" i="1"/>
  <c r="J22" i="1"/>
  <c r="L16" i="1"/>
  <c r="K16" i="1"/>
  <c r="J16" i="1"/>
  <c r="M54" i="1"/>
  <c r="M53" i="1"/>
  <c r="A3" i="6" l="1"/>
  <c r="I52" i="1"/>
  <c r="I46" i="1"/>
  <c r="I22" i="1"/>
  <c r="I16" i="1"/>
  <c r="N16" i="1" s="1"/>
  <c r="I59" i="1"/>
  <c r="N59" i="1" s="1"/>
  <c r="I60" i="1"/>
  <c r="N60" i="1" s="1"/>
  <c r="I58" i="1"/>
  <c r="N58" i="1" s="1"/>
  <c r="M22" i="1" l="1"/>
  <c r="N22" i="1"/>
  <c r="N61" i="1"/>
  <c r="M46" i="1"/>
  <c r="N46" i="1"/>
  <c r="M52" i="1"/>
  <c r="N52" i="1"/>
  <c r="M59" i="1"/>
  <c r="M16" i="1"/>
  <c r="M58" i="1"/>
  <c r="M60" i="1"/>
  <c r="I61" i="1"/>
  <c r="M61" i="1" s="1"/>
  <c r="H58" i="1" l="1"/>
  <c r="H60" i="1"/>
  <c r="H59" i="1"/>
  <c r="H61" i="1" l="1"/>
  <c r="J25" i="1" l="1"/>
  <c r="K25" i="1"/>
  <c r="L25" i="1"/>
  <c r="J26" i="1"/>
  <c r="K26" i="1"/>
  <c r="L26" i="1"/>
  <c r="J27" i="1"/>
  <c r="K27" i="1"/>
  <c r="L27" i="1"/>
  <c r="J28" i="1"/>
  <c r="K28" i="1"/>
  <c r="L28" i="1"/>
  <c r="D25" i="1"/>
  <c r="E25" i="1"/>
  <c r="F25" i="1" s="1"/>
  <c r="H25" i="1"/>
  <c r="D26" i="1"/>
  <c r="E26" i="1"/>
  <c r="G26" i="1" s="1"/>
  <c r="D27" i="1"/>
  <c r="E27" i="1"/>
  <c r="H27" i="1"/>
  <c r="G27" i="1"/>
  <c r="D28" i="1"/>
  <c r="E28" i="1"/>
  <c r="H28" i="1"/>
  <c r="G28" i="1"/>
  <c r="H26" i="1" l="1"/>
  <c r="L35" i="1"/>
  <c r="L56" i="1" s="1"/>
  <c r="K35" i="1"/>
  <c r="K56" i="1" s="1"/>
  <c r="J35" i="1"/>
  <c r="J56" i="1" s="1"/>
  <c r="F27" i="1"/>
  <c r="I27" i="1" s="1"/>
  <c r="N27" i="1" s="1"/>
  <c r="F26" i="1"/>
  <c r="G25" i="1"/>
  <c r="I25" i="1" s="1"/>
  <c r="F28" i="1"/>
  <c r="I28" i="1" s="1"/>
  <c r="N28" i="1" s="1"/>
  <c r="I26" i="1" l="1"/>
  <c r="N26" i="1" s="1"/>
  <c r="N25" i="1"/>
  <c r="I35" i="1" l="1"/>
  <c r="H55" i="1" s="1"/>
  <c r="I55" i="1" s="1"/>
  <c r="I56" i="1" s="1"/>
  <c r="M56" i="1" s="1"/>
  <c r="M35" i="1" l="1"/>
  <c r="N35" i="1"/>
  <c r="N55" i="1"/>
  <c r="M55" i="1"/>
  <c r="N56" i="1"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<sst xmlns="http://schemas.openxmlformats.org/spreadsheetml/2006/main" count="603" uniqueCount="574">
  <si>
    <t xml:space="preserve"> </t>
  </si>
  <si>
    <t>1.2</t>
  </si>
  <si>
    <t>1.3</t>
  </si>
  <si>
    <t>etc.</t>
  </si>
  <si>
    <t>2.2</t>
  </si>
  <si>
    <t>2.3</t>
  </si>
  <si>
    <t>3.2</t>
  </si>
  <si>
    <t>3.3</t>
  </si>
  <si>
    <t xml:space="preserve">1.1 </t>
  </si>
  <si>
    <t>5.2</t>
  </si>
  <si>
    <t>5.3</t>
  </si>
  <si>
    <t>Titre du projet</t>
  </si>
  <si>
    <t>Durée prévue du projet (nombre de mois)</t>
  </si>
  <si>
    <t>Début prévu du projet</t>
  </si>
  <si>
    <t>(JJ/MM/AAAA)</t>
  </si>
  <si>
    <t>Calcul des coûts</t>
  </si>
  <si>
    <t>Unité</t>
  </si>
  <si>
    <t>Quantité</t>
  </si>
  <si>
    <t>Coûts par unité</t>
  </si>
  <si>
    <t>Coût total</t>
  </si>
  <si>
    <t>Contribution locale</t>
  </si>
  <si>
    <t>en monnaie locale</t>
  </si>
  <si>
    <t>1. Dépenses de construction</t>
  </si>
  <si>
    <t>3. Personnel</t>
  </si>
  <si>
    <t>4. Dépenses courantes pour activités de projet</t>
  </si>
  <si>
    <t xml:space="preserve">     Sous-total dépenses courantes pour activités de projet</t>
  </si>
  <si>
    <t>5. Gestion de projet</t>
  </si>
  <si>
    <t xml:space="preserve">     Sous-total gestion de projet</t>
  </si>
  <si>
    <t>TOTAL</t>
  </si>
  <si>
    <t>Contributions de tiers</t>
  </si>
  <si>
    <t>Montant demandé à Kindermissionswerk</t>
  </si>
  <si>
    <t xml:space="preserve">     Sous-total dépenses uniques (investissements)</t>
  </si>
  <si>
    <t>2. Dépenses uniques (investissements)</t>
  </si>
  <si>
    <t>1ère année/phase</t>
  </si>
  <si>
    <t>2e année/phase</t>
  </si>
  <si>
    <t>3e année/phase</t>
  </si>
  <si>
    <t>Coûts par année/phase (le cas échéant)</t>
  </si>
  <si>
    <t xml:space="preserve">     Sous-total dépenses de construction</t>
  </si>
  <si>
    <t xml:space="preserve">     Sous-total personnel</t>
  </si>
  <si>
    <t xml:space="preserve">4.1 </t>
  </si>
  <si>
    <t xml:space="preserve">3.1 </t>
  </si>
  <si>
    <t xml:space="preserve">% </t>
  </si>
  <si>
    <t>Fréquence</t>
  </si>
  <si>
    <t>texte uniquement</t>
  </si>
  <si>
    <t xml:space="preserve">2.1 </t>
  </si>
  <si>
    <t>4.2</t>
  </si>
  <si>
    <t>4.3</t>
  </si>
  <si>
    <t>4.4</t>
  </si>
  <si>
    <t>4.5</t>
  </si>
  <si>
    <t>4.6</t>
  </si>
  <si>
    <t>4.7</t>
  </si>
  <si>
    <t>4.8</t>
  </si>
  <si>
    <t xml:space="preserve">5.1 </t>
  </si>
  <si>
    <t>6. Evaluation</t>
  </si>
  <si>
    <t>7. Audit</t>
  </si>
  <si>
    <t>Détail calcul des coûts</t>
  </si>
  <si>
    <t>Monnaie locale</t>
  </si>
  <si>
    <t>EUR</t>
  </si>
  <si>
    <t>BGN</t>
  </si>
  <si>
    <t>DKK</t>
  </si>
  <si>
    <t>PLN</t>
  </si>
  <si>
    <t>RON</t>
  </si>
  <si>
    <t>SEK</t>
  </si>
  <si>
    <t>CZK</t>
  </si>
  <si>
    <t>HUF</t>
  </si>
  <si>
    <t>AUD</t>
  </si>
  <si>
    <t>BRL</t>
  </si>
  <si>
    <t>CNY</t>
  </si>
  <si>
    <t>HKD</t>
  </si>
  <si>
    <t>INR</t>
  </si>
  <si>
    <t>IDR</t>
  </si>
  <si>
    <t>ISK</t>
  </si>
  <si>
    <t>ILS</t>
  </si>
  <si>
    <t>JPY</t>
  </si>
  <si>
    <t>CAD</t>
  </si>
  <si>
    <t>KRW</t>
  </si>
  <si>
    <t>MYR</t>
  </si>
  <si>
    <t>MXN</t>
  </si>
  <si>
    <t>NZD</t>
  </si>
  <si>
    <t>NOK</t>
  </si>
  <si>
    <t>PHP</t>
  </si>
  <si>
    <t>RUB</t>
  </si>
  <si>
    <t>CHF</t>
  </si>
  <si>
    <t>SGD</t>
  </si>
  <si>
    <t>ZAR</t>
  </si>
  <si>
    <t>THB</t>
  </si>
  <si>
    <t>TRY</t>
  </si>
  <si>
    <t>USD</t>
  </si>
  <si>
    <t>GBP</t>
  </si>
  <si>
    <t>AFN</t>
  </si>
  <si>
    <t>ALL</t>
  </si>
  <si>
    <t>DZD</t>
  </si>
  <si>
    <t>AOA</t>
  </si>
  <si>
    <t>ARS</t>
  </si>
  <si>
    <t>AMD</t>
  </si>
  <si>
    <t>AWG</t>
  </si>
  <si>
    <t>AZN</t>
  </si>
  <si>
    <t>BSD</t>
  </si>
  <si>
    <t>BHD</t>
  </si>
  <si>
    <t>BDT</t>
  </si>
  <si>
    <t>BBD</t>
  </si>
  <si>
    <t>BZD</t>
  </si>
  <si>
    <t>BMD</t>
  </si>
  <si>
    <t>BTN</t>
  </si>
  <si>
    <t>BOB</t>
  </si>
  <si>
    <t>BAM</t>
  </si>
  <si>
    <t>BWP</t>
  </si>
  <si>
    <t>BND</t>
  </si>
  <si>
    <t>BIF</t>
  </si>
  <si>
    <t>CLP</t>
  </si>
  <si>
    <t>CRC</t>
  </si>
  <si>
    <t>ANG</t>
  </si>
  <si>
    <t>DOP</t>
  </si>
  <si>
    <t>DJF</t>
  </si>
  <si>
    <t>ERN</t>
  </si>
  <si>
    <t>SZL</t>
  </si>
  <si>
    <t>FKP</t>
  </si>
  <si>
    <t>FJD</t>
  </si>
  <si>
    <t>GMD</t>
  </si>
  <si>
    <t>GEL</t>
  </si>
  <si>
    <t>GHS</t>
  </si>
  <si>
    <t>GIP</t>
  </si>
  <si>
    <t>GTQ</t>
  </si>
  <si>
    <t>GNF</t>
  </si>
  <si>
    <t>GYD</t>
  </si>
  <si>
    <t>HTG</t>
  </si>
  <si>
    <t>HNL</t>
  </si>
  <si>
    <t>IQD</t>
  </si>
  <si>
    <t>IRR</t>
  </si>
  <si>
    <t>JMD</t>
  </si>
  <si>
    <t>YER</t>
  </si>
  <si>
    <t>JOD</t>
  </si>
  <si>
    <t>KYD</t>
  </si>
  <si>
    <t>KHR</t>
  </si>
  <si>
    <t>CVE</t>
  </si>
  <si>
    <t>KZT</t>
  </si>
  <si>
    <t>QAR</t>
  </si>
  <si>
    <t>KES</t>
  </si>
  <si>
    <t>KGS</t>
  </si>
  <si>
    <t>COP</t>
  </si>
  <si>
    <t>KMF</t>
  </si>
  <si>
    <t>CDF</t>
  </si>
  <si>
    <t>CUP</t>
  </si>
  <si>
    <t>KWD</t>
  </si>
  <si>
    <t>LAK</t>
  </si>
  <si>
    <t>LSL</t>
  </si>
  <si>
    <t>LBP</t>
  </si>
  <si>
    <t>LRD</t>
  </si>
  <si>
    <t>LYD</t>
  </si>
  <si>
    <t>MOP</t>
  </si>
  <si>
    <t>MGA</t>
  </si>
  <si>
    <t>MWK</t>
  </si>
  <si>
    <t>MVR</t>
  </si>
  <si>
    <t>MAD</t>
  </si>
  <si>
    <t>MRU</t>
  </si>
  <si>
    <t>MUR</t>
  </si>
  <si>
    <t>MNT</t>
  </si>
  <si>
    <t>MZN</t>
  </si>
  <si>
    <t>MMK</t>
  </si>
  <si>
    <t>NAD</t>
  </si>
  <si>
    <t>NPR</t>
  </si>
  <si>
    <t>XPF</t>
  </si>
  <si>
    <t>NIO</t>
  </si>
  <si>
    <t>NGN</t>
  </si>
  <si>
    <t>MKD</t>
  </si>
  <si>
    <t>OMR</t>
  </si>
  <si>
    <t>PKR</t>
  </si>
  <si>
    <t>PAB</t>
  </si>
  <si>
    <t>PGK</t>
  </si>
  <si>
    <t>PYG</t>
  </si>
  <si>
    <t>PEN</t>
  </si>
  <si>
    <t>MDL</t>
  </si>
  <si>
    <t>RWF</t>
  </si>
  <si>
    <t>SBD</t>
  </si>
  <si>
    <t>ZMW</t>
  </si>
  <si>
    <t>WST</t>
  </si>
  <si>
    <t>SAR</t>
  </si>
  <si>
    <t>RSD</t>
  </si>
  <si>
    <t>SCR</t>
  </si>
  <si>
    <t>SLE</t>
  </si>
  <si>
    <t>ZWL</t>
  </si>
  <si>
    <t>SOS</t>
  </si>
  <si>
    <t>LKR</t>
  </si>
  <si>
    <t>SHP</t>
  </si>
  <si>
    <t>SDG</t>
  </si>
  <si>
    <t>SRD</t>
  </si>
  <si>
    <t>SYP</t>
  </si>
  <si>
    <t>STN</t>
  </si>
  <si>
    <t>SSP</t>
  </si>
  <si>
    <t>TJS</t>
  </si>
  <si>
    <t>TWD</t>
  </si>
  <si>
    <t>TZS</t>
  </si>
  <si>
    <t>TOP</t>
  </si>
  <si>
    <t>TTD</t>
  </si>
  <si>
    <t>TND</t>
  </si>
  <si>
    <t>TMT</t>
  </si>
  <si>
    <t>UGX</t>
  </si>
  <si>
    <t>UAH</t>
  </si>
  <si>
    <t>UYU</t>
  </si>
  <si>
    <t>UZS</t>
  </si>
  <si>
    <t>VUV</t>
  </si>
  <si>
    <t>VES</t>
  </si>
  <si>
    <t>AED</t>
  </si>
  <si>
    <t>VND</t>
  </si>
  <si>
    <t>BYN</t>
  </si>
  <si>
    <t>EGP</t>
  </si>
  <si>
    <t>ETB</t>
  </si>
  <si>
    <t>XCD</t>
  </si>
  <si>
    <t>XOF</t>
  </si>
  <si>
    <t>XAF</t>
  </si>
  <si>
    <t>B U D G E T   D U   P R O J E T    E T    P L A N   D E   F I N A N C E M E N T</t>
  </si>
  <si>
    <t>Langue</t>
  </si>
  <si>
    <t>deutsch</t>
  </si>
  <si>
    <t>english</t>
  </si>
  <si>
    <t>português</t>
  </si>
  <si>
    <t>español</t>
  </si>
  <si>
    <t>français</t>
  </si>
  <si>
    <t>Date dernière modification</t>
  </si>
  <si>
    <t>Taux d'échange</t>
  </si>
  <si>
    <t>Projekttitel</t>
  </si>
  <si>
    <t>Summe</t>
  </si>
  <si>
    <t>Lokale Eigenleistung</t>
  </si>
  <si>
    <t>Drittmittel</t>
  </si>
  <si>
    <t>Beim KMW beantragt</t>
  </si>
  <si>
    <t>K O S T E N -   U N D   F I N A N Z I E R U N G S P L A N</t>
  </si>
  <si>
    <t>Geplante Projektdauer (in Monaten)</t>
  </si>
  <si>
    <t>Geplanter Projektbeginn</t>
  </si>
  <si>
    <t>Letzter Stand</t>
  </si>
  <si>
    <t>Sprache</t>
  </si>
  <si>
    <t>Lokalwährung</t>
  </si>
  <si>
    <t>Wechselkurs</t>
  </si>
  <si>
    <t>1. Bauausgaben</t>
  </si>
  <si>
    <t>2. Einmalige Ausgaben (Investitionen)</t>
  </si>
  <si>
    <t>3. Personalkosten</t>
  </si>
  <si>
    <t xml:space="preserve">     Zwischensumme Bauausgaben</t>
  </si>
  <si>
    <t xml:space="preserve">     Zwischensumme Personalkosten</t>
  </si>
  <si>
    <t>4. Laufende Ausgaben für Projektaktivitäten</t>
  </si>
  <si>
    <t xml:space="preserve">     Zwischensumme Laufende Ausgaben für Projektaktivitäten</t>
  </si>
  <si>
    <t>5. Projektverwaltung</t>
  </si>
  <si>
    <t>6. Evaluierung</t>
  </si>
  <si>
    <t>Kostenberechnung</t>
  </si>
  <si>
    <t>Beschreibung</t>
  </si>
  <si>
    <t>Kosten pro Jahr/ Phase</t>
  </si>
  <si>
    <t>Einheit</t>
  </si>
  <si>
    <t>Menge</t>
  </si>
  <si>
    <t>%</t>
  </si>
  <si>
    <t>Häufigkeit</t>
  </si>
  <si>
    <t>Kosten pro Einheit</t>
  </si>
  <si>
    <t>Gesamtkosten</t>
  </si>
  <si>
    <t>1. Jahr/ Phase</t>
  </si>
  <si>
    <t>2. Jahr/ Phase</t>
  </si>
  <si>
    <t>3. Jahr/ Phase</t>
  </si>
  <si>
    <t>nur Text</t>
  </si>
  <si>
    <t>in Lokalwährung</t>
  </si>
  <si>
    <t xml:space="preserve">Remarques : </t>
  </si>
  <si>
    <t>La subdivision indiquée est purement illustrative et peut être adaptée selon le cas.
Pour ajouter des éléments de coûts supplémentaires, veuillez compléter le tableau en insérant des lignes supplémentaires.
Pour les frais de personnel, veuillez indiquer séparément toutes les personnes rémunérées par des fonds de projet ainsi que le pourcentage de leur activité pour le projet. Les rémunérations et les charges sociales doivent être indiquées séparément.
Pour les collaborateurs à temps partiel, veuillez indiquer le pourcentage du temps de travail et du salaire brut par rapport à un poste à plein temps.
Pour le plan de financement, veuillez considérer que seules les contributions monétaires peuvent être prises en compte pour les prestations propres.</t>
  </si>
  <si>
    <t xml:space="preserve">Explications quant aux éléments de coûts : </t>
  </si>
  <si>
    <t>l’achat du terrain à bâtir (coût non assumé par KMW), aux coûts d’aménagement du terrain, coûts liés à la construction (gros œuvre, aménagement intérieur), à l’équipement, l’appareillage,  la technique opératoire, aux installations extérieures, aux frais accessoires (honoraires d’architecte, etc.)</t>
  </si>
  <si>
    <t>véhicules, équipements, machines et appareils, autres dispositifs (indépendamment des dépenses de construction), autres investissements (par ex. l’achat de licences, …)</t>
  </si>
  <si>
    <t>salariés permanents (selon leur fonction), rémunérations et charges sociales par personne, collaborateurs indépendants percevant des honoraires, coûts pour la formation continue du personnel</t>
  </si>
  <si>
    <t>la mise en place de groupes de base, la formation et le conseil sur place, les cours de formation dans des centres (par ex. x jours pour y participant(e)s), au matériel de cours, etc., à l’observation des effets (collecte de données de base, collecte de résultats intermédiaires à l’aide d’indicateurs, ateliers spécif. sur l’observation des effets, etc.)</t>
  </si>
  <si>
    <t>audit, frais de locaux (loyer, énergie, entretien du bâtiment), à la communication (téléphone, Internet, etc.), frais de déplacement pour le personnel, à la mobilité (entretien des véhicules,  coûts de fonctionnement des véhicules), produits consommables pour le fonctionnement, l’administration, la logistique, etc., à l’évaluation, etc.</t>
  </si>
  <si>
    <t xml:space="preserve">Erläuterungen: </t>
  </si>
  <si>
    <t xml:space="preserve">Erklärungen der Kostenkategorien: </t>
  </si>
  <si>
    <t xml:space="preserve">     Zwischensumme Projektverwaltung</t>
  </si>
  <si>
    <t>- Anschaffungen über 500€
- Fahrzeuge, die ausschließlich im Projekt gebraucht werden und innerhalb von 5 bzw. 10 Jahren beim Projektträger verbleiben
- Ausrüstungen und Maschinen
- Einrichtungen
- Sonstige Investitionen (z.B. Kauf von Lizenzen)
Es bedarf mindestens 3 Kostenvoranschläge mit Vergabevermerk, die als Teil der Belege archiviert werden müssen zur evtl. Prüfung durch einen externen Buchprüfer. 
Die im Projekt angeschafften Investitionen unterliegen der 
- Zweckbindung: 5 Jahre für Anschaffungen unter 50T€, darüber hinaus 10 Jahre
- Eigentumsübergang: Bei Nutzung innerhalb des Projekts geht die Anschaffung in das Eigentum des Projektpartners über</t>
  </si>
  <si>
    <t>- Planmäßige Baumaßnahmen wie Neubau – oder Umbauarbeiten, Renovierungen oder Sanierungen
- Kosten für Fachplanung wie Architekt, Statik, Bodengutachter, Brandschutz etc. – es muss mindestens ein Kostenvoranschlag des Architekten vorliegen
- Außerkostenplanmäßige Eigenleistung: Grundstück oder bereits vorhandenes Gebäude und Genehmigungskosten der Baumaßnahme - der (Eigentums-) Nachweis hierzu muss geliefert werden
- Jede größere Baumaßnahme unterliegt zwei externer Prüfungen:
1) Abnahme durch einen Bauprüfer: die externe Bauprüfung inkl. Bauüberwachung, Abrechnung und Berichtswesen erfolgt durch einen Architekten oder Bauingenieur - es ist mindestens ein Vergleichsangebot für die Baukosten und benötigten Fachplaner vorzulegen (liegt kein weiteres Vergleichsangebot vor, ist eine schriftliche Erklärung notwendig)
2) Audit durch einen Buchprüfer
- Instandhaltungskosten (z.B. kleine Reparaturen, Wartungen, Inspektionen, Malerarbeiten) werden in der Kostenkategorie Projektverwaltung budgetiert
- Kostenaufschlüsselung nach Gewerken in einer Massenaufstellung</t>
  </si>
  <si>
    <t>1) Personal mit Festanstellung (nach Funktionen): 
- Gehälter inkl. Sozialabgaben pro Person (% Sozialabgaben &amp; Bruttolohn)
- Bei Teilzeitpersonal Angabe des prozentualen Arbeitszeitumfangs in der Spalte „%“) und des Bruttogehalts auf Vollzeitbasis
- Bei nicht in Vollzeit für das Projekt engagiertem Personal Angabe des prozentualen Beschäftigungsumfangs in der Spalte „%“
Detaillierte Aufschlüsselung dieser Personalkosten pro Person 
- Bruttogehalt: monatliches Grundgehalt
- Andere Elemente des Bruttogehalts: eventuelle vermögenswirksame Leistungen, Zuschläge und Zulagen, pauschal versteuerte Lohnbestandteile oder geldwerte Vorteile aus Sachbezügen (nur anerkennbar, wenn objektive Bewertungskriterien angewandt und im Projektkontext sinnvoll eingesetzt werden) – wird i.d.R. als % vom Bruttogehalt oder als Pauschale berechnet
- Gesetzliche Arbeitgebersozialabgaben: jeder festangestellte Mitarbeiter muss gesetzlich versichert sein (z.B. Kranken-, Renten-, Pflege- und Arbeitslosenversicherung) - wird i.d.R. als % vom Bruttogehalt oder als Pauschale berechnet
2) Honorarkräfte (Personal ohne Festanstellung, Honorare ohne Sozialabgaben)
- Ausgaben für Personalweiterbildung (Kosten pro Weiterbildungstag pro Person, separate Aufschlüsselung von evtl. Transport- und Verpflegungskosten)
- Honorarkräfte, die nur in vereinzelten Projektmaßnahmen tätig sind, werden in der Kostenkategorie „Laufende Kosten für Projektaktivitäten“ budgetiert</t>
  </si>
  <si>
    <t>- 1 Budgetlinie pro Projektmaßnahme (siehe Logframe) (bei institutioneller Förderung: XXX
- Kosten für Veranstaltungen können wie folgt budgetiert werden: 
1) Einheit: Kosten pro Teilnehmer (Begünstigte) pro Veranstaltung
2) Die detaillierte Aufschlüsselung von Kosten für Material, Verpflegung, Beherbergung, Transport, Honorarkräfte, externe Raummiete, Printmedien etc. geschieht im Reiter „Budgeterläuterungen“</t>
  </si>
  <si>
    <t>- Kontinuierliche Instandhaltung (z.B. kleine Reparaturen, Wartungen, Inspektionen, Malerarbeiten) – Instandhaltungskosten ohne direkten Projektzusammenhang müssen besonders begründet werden
- Team- und Monitoringtreffen (falls es sich um interne Auswertungen ohne Evaluierungs-ToRs und Evaluierungsbericht handelt)
- Büromaterial
- Miete, Strom, Gas und Wasser des Projektbüros
- Bankgebühren, die bei Erhalt der KMW-Auszahlung bei der Empfängerbank anfallen</t>
  </si>
  <si>
    <t xml:space="preserve"> - Interne oder externe Evaluierung mit verfügbaren ToRs und Evaluierungsbericht
- Es müssen folgende Informationen vorliegen:
1) Bei Antragstellung:
- Grobe Kostenplanung und Angabe einer Pauschale mit Hinweis der Berechnungsgrundlage
- Angabe, wozu die Evaluierung dienen soll und wann sie geplant ist
2) Ca. 6 Monate vor geplanter Evalulierung: 
- Das Evaluierungsbudget muss präzisiert werden
- Mit den konkreten Vorbereitungen beginnen: detaillierter Kostenplan, ToR, Evaluatorsuche und –auswahl etc.</t>
  </si>
  <si>
    <t>- Externe Buchprüfung (Jahresaudit bei großvolumigen und langjährigen Projekten – Gesamtaudit bei langjährigen Projekten im kleineren Segment – institutionelles Audit bei langjährigen Partnern mit mehreren Projekten)
- Aufschlüsselung von evtl. Transport- und Verpflegungskosten im Reiter „Budgeterläuterungen“
Hinweise für den Buchprüfer: 
- Durchführung der Buchprüfung nach dem KMW Standard Auditvertrag
- Die Buchprüfungsgesellschaft bzw. der Auditor müssen alle 5-6 Jahre gewechselt werden
- Es müssen mindestens 3 Kostenvoranschläge vorliegen und nach Projektbewilligung eine Begründung der Buchprüferauswahl eingereicht – das KMW behält sich das Recht vor, der Empfehlung je nach Bewertung im internen Auditorenpool zu widersprechen</t>
  </si>
  <si>
    <t>- Wird i.d.R durch das KMW finanziert
- Die Reserve kann unter bestimmten Bedingungen beim KMW beantragt werden (z.B. bei Währungsverlusten, nachgewiesenen Kostensteigerungen )</t>
  </si>
  <si>
    <t>Der Kosten- und Finanzierungsplan sowie die Finanzberichte werden in Lokalwährung angefertigt. Bei zwei gängigen Lokalwährungen empfehlen wir, die am meisten genutzte oder die stabilste Währung (“functional currency”) dem Projekt als Lokalwährung zugrunde zu legen. 
Budgetiert werden können nur Kosten mit einhergehendem Geldfluss (keine kalkulierten Kosten) und direktem Projektbezug. Abgerechnet werden können nur Ausgaben mit gebuchten und gestempelten Belegen ("finanziert durch das KMW-Projekt Nr.").
Das KMW behält sich das Recht vor, stichprobenmäßig Beleglisten anzufordern und Belege zu prüfen.
XXX zur Finanzierung?</t>
  </si>
  <si>
    <t>8. Contingency reserve - after authorisation only</t>
  </si>
  <si>
    <t>8. Réserve - uniquement après accord</t>
  </si>
  <si>
    <t>8. Reserve - nur nach Genehmigung</t>
  </si>
  <si>
    <t xml:space="preserve">     Zwischensumme Einmalige Ausgaben (Investitionen)</t>
  </si>
  <si>
    <t>F I N A N Z B E R I C H T</t>
  </si>
  <si>
    <t>ÜBERSICHT ÜBER EINNAHMEN UND AUSGABEN</t>
  </si>
  <si>
    <t>von (TT MM JJJJ):</t>
  </si>
  <si>
    <t>bis (TT MM JJJJ):</t>
  </si>
  <si>
    <t>EINNAHMEN</t>
  </si>
  <si>
    <t>(in lokaler Währung)</t>
  </si>
  <si>
    <t>Datum</t>
  </si>
  <si>
    <t>Beiträge von dritter Seite</t>
  </si>
  <si>
    <t>Zinserträge</t>
  </si>
  <si>
    <t>GESAMT</t>
  </si>
  <si>
    <t>AUSGABEN</t>
  </si>
  <si>
    <t>Projektnummer</t>
  </si>
  <si>
    <t>Projektlaufzeit</t>
  </si>
  <si>
    <t>Aktueller Berichtszeitraum</t>
  </si>
  <si>
    <t>Bewilligtes Budget</t>
  </si>
  <si>
    <t>Abweichung</t>
  </si>
  <si>
    <t>Einnahmen im Berichtszeitraum</t>
  </si>
  <si>
    <t>Kumulierte Gesamtabrechnung</t>
  </si>
  <si>
    <t>Ausgaben im Berichtszeitraum</t>
  </si>
  <si>
    <t>KMW Mittel*</t>
  </si>
  <si>
    <t>Begründung Abweichung im Berichtszeitraum</t>
  </si>
  <si>
    <t>Saldovortrag (aus vorherigem Berichtszeitraum)</t>
  </si>
  <si>
    <t>Rate (Datum / Betrag der Gutschrift)</t>
  </si>
  <si>
    <t>Informationen aus dem Arbeitsvertrag</t>
  </si>
  <si>
    <t>Monatslohn einer Vollzeitstelle (im 1. Projektjahr)</t>
  </si>
  <si>
    <t>Jährliche Personalkosten der Organisation</t>
  </si>
  <si>
    <t>Projektbudget</t>
  </si>
  <si>
    <t>Name, Vorname</t>
  </si>
  <si>
    <t>Position</t>
  </si>
  <si>
    <t>Detaillierte Kostenberechnung (zur Nachvollziehbarkeit der Bestandteile des Arbeitgeberbruttos)</t>
  </si>
  <si>
    <t>Beschäftigungsumfang (% einer Vollzeitstelle)</t>
  </si>
  <si>
    <t>Einsatzort</t>
  </si>
  <si>
    <t>Anzahl Monatsgehälter/ Jahr</t>
  </si>
  <si>
    <t>Jährliche Einmalzahlungen</t>
  </si>
  <si>
    <t>Jährliches Arbeitgeberbrutto</t>
  </si>
  <si>
    <t>% engagierte Arbeitszeit im Projekt</t>
  </si>
  <si>
    <t>Budget Jahr 1</t>
  </si>
  <si>
    <t>Budget Jahr 2</t>
  </si>
  <si>
    <t>Budget Jahr 3</t>
  </si>
  <si>
    <t>%-Anteil</t>
  </si>
  <si>
    <t>Kosten/ Einheit</t>
  </si>
  <si>
    <t>Projektträger</t>
  </si>
  <si>
    <t>G E H A L T S S T R U K T U R</t>
  </si>
  <si>
    <t>Monate</t>
  </si>
  <si>
    <t>B U D G E T E R L Ä U T E R U N G E N</t>
  </si>
  <si>
    <t>Förderstatus</t>
  </si>
  <si>
    <t>Förderzeitraum</t>
  </si>
  <si>
    <t>in €</t>
  </si>
  <si>
    <t>von</t>
  </si>
  <si>
    <t>bis</t>
  </si>
  <si>
    <t>Name Drittmittelgeber</t>
  </si>
  <si>
    <t>Bewilligt/ Beantragt</t>
  </si>
  <si>
    <t>Nr.</t>
  </si>
  <si>
    <t>Andere (freiwillige) Elemente des Bruttogehalts</t>
  </si>
  <si>
    <t>Gesetzliche Arbeitgebersozialabgaben und andere gesetzlich festgeschriebene Gehaltselemente</t>
  </si>
  <si>
    <t>3.4</t>
  </si>
  <si>
    <t>3.5</t>
  </si>
  <si>
    <t>3.6</t>
  </si>
  <si>
    <t>3.7</t>
  </si>
  <si>
    <t>3.8</t>
  </si>
  <si>
    <t>3.9</t>
  </si>
  <si>
    <t>3.10</t>
  </si>
  <si>
    <t>Porteur de projet</t>
  </si>
  <si>
    <t>S T R U C T U R E   S A L A R I A L E</t>
  </si>
  <si>
    <t>B U D G E T   D É T A I L L É</t>
  </si>
  <si>
    <t>Nom contribution de tiers</t>
  </si>
  <si>
    <t>Statut de la donation</t>
  </si>
  <si>
    <t>Accordé/ demandé</t>
  </si>
  <si>
    <t>en €</t>
  </si>
  <si>
    <t>Période de financement</t>
  </si>
  <si>
    <t>de</t>
  </si>
  <si>
    <t>à</t>
  </si>
  <si>
    <t>N°</t>
  </si>
  <si>
    <t>Nom, prénom</t>
  </si>
  <si>
    <t>Calcul détaillé (afin de mieux comprendre les éléments du salaire brut chargé)</t>
  </si>
  <si>
    <t>Taux d'emploi (% du temps plein)</t>
  </si>
  <si>
    <t>Lieu d'affectation</t>
  </si>
  <si>
    <t>Nombre de salaires mensuels/ an</t>
  </si>
  <si>
    <t>Bruttobasisgehalt</t>
  </si>
  <si>
    <t>Salaire de base</t>
  </si>
  <si>
    <t>D'autres éléments (volontaires) du salaire brut</t>
  </si>
  <si>
    <t xml:space="preserve">Charges sociales employeur obligatoires ou d'autres éléments (obligatoires) du salaire brut </t>
  </si>
  <si>
    <t>Paiements forfaitaires annuels</t>
  </si>
  <si>
    <t>Coût annuel du salarié</t>
  </si>
  <si>
    <t>% du temps de travail engagé dans le projet</t>
  </si>
  <si>
    <t>Budget année 1</t>
  </si>
  <si>
    <t>Budget année 2</t>
  </si>
  <si>
    <t>Budget année 3</t>
  </si>
  <si>
    <t>Informations issues du contrat de travail</t>
  </si>
  <si>
    <t>mois</t>
  </si>
  <si>
    <t>Salaire mensuel temps plein (en 1ère année/ phase de projet)</t>
  </si>
  <si>
    <t>Coûts annuels de personnel de l'organisation</t>
  </si>
  <si>
    <t>Budget du projet</t>
  </si>
  <si>
    <t>Título del proyecto</t>
  </si>
  <si>
    <t>Duração prevista (em meses)</t>
  </si>
  <si>
    <t>Previsão de início</t>
  </si>
  <si>
    <t>Português</t>
  </si>
  <si>
    <t>Moeda local</t>
  </si>
  <si>
    <t>Proposta de cambio / €</t>
  </si>
  <si>
    <t>1. Despesas de construção (civil)</t>
  </si>
  <si>
    <t xml:space="preserve">Subtotal despesas de construção (civil) </t>
  </si>
  <si>
    <t>2. Despesas únicas (investimentos)</t>
  </si>
  <si>
    <t>Subtotal Despesas únicas (investimentos)</t>
  </si>
  <si>
    <t>Subtotal Despesas com pessoal / recursos humanos</t>
  </si>
  <si>
    <t>4. Custos de atividades de projeto</t>
  </si>
  <si>
    <t>Subtotal Custos de atividades de projeto</t>
  </si>
  <si>
    <t>3. Despesas com pessoal / recursos humanos</t>
  </si>
  <si>
    <t>5. Administração do projeto</t>
  </si>
  <si>
    <t>Subtotal Administração do projeto</t>
  </si>
  <si>
    <t>6. Avaliação</t>
  </si>
  <si>
    <t>8. Reserva - somente após autorização</t>
  </si>
  <si>
    <t>Total</t>
  </si>
  <si>
    <t>Cálculo de custos</t>
  </si>
  <si>
    <t>Custos por ano / fase</t>
  </si>
  <si>
    <t>Item de custos</t>
  </si>
  <si>
    <t>Unidade</t>
  </si>
  <si>
    <t>Quantidade</t>
  </si>
  <si>
    <t>Freqüencia</t>
  </si>
  <si>
    <t>Documento atualizada em</t>
  </si>
  <si>
    <t>C O S T  A N D  F I N A N C I A L  P L A N</t>
  </si>
  <si>
    <t>Project Title</t>
  </si>
  <si>
    <t>Planned Project Duration (in Months)</t>
  </si>
  <si>
    <t>Planned Project Start</t>
  </si>
  <si>
    <t>Language</t>
  </si>
  <si>
    <t>Local Currency</t>
  </si>
  <si>
    <t>Exchange Rate</t>
  </si>
  <si>
    <t>1. Building Expenses</t>
  </si>
  <si>
    <t>Subtotal Building Expenses</t>
  </si>
  <si>
    <t>2. Non-Recurring Expenses (Investments)</t>
  </si>
  <si>
    <t>Subtotal: Non Recurring Expenses (Investments)</t>
  </si>
  <si>
    <t>3. Personnel Expenses</t>
  </si>
  <si>
    <t>Subtotal Personnel Expenses</t>
  </si>
  <si>
    <t>4. Ongoing Expenses for Project Activities</t>
  </si>
  <si>
    <t>Subtotal Ongoing Expenses for Project Activities</t>
  </si>
  <si>
    <t>5. Project Management</t>
  </si>
  <si>
    <t>Subtotal Project Management</t>
  </si>
  <si>
    <t>Costs Calculation</t>
  </si>
  <si>
    <t>Costs Per Year/Phase</t>
  </si>
  <si>
    <t>Details</t>
  </si>
  <si>
    <t>Unit</t>
  </si>
  <si>
    <t>Quantity</t>
  </si>
  <si>
    <t>Frequency</t>
  </si>
  <si>
    <t>Cost Per Unit</t>
  </si>
  <si>
    <t>Total Costs</t>
  </si>
  <si>
    <t>1. Year/Phase</t>
  </si>
  <si>
    <t>2. Year/Phase</t>
  </si>
  <si>
    <t>3. Year/Phase</t>
  </si>
  <si>
    <t>in Local Currency</t>
  </si>
  <si>
    <t>Local Contribution</t>
  </si>
  <si>
    <t>Third party contribution</t>
  </si>
  <si>
    <t>Requested from KMW</t>
  </si>
  <si>
    <t>Project Partner</t>
  </si>
  <si>
    <t>P A Y R O L L  S T R U C T U R E</t>
  </si>
  <si>
    <t>Months</t>
  </si>
  <si>
    <t>B U D G  E T  E X P L A N A T I O N S</t>
  </si>
  <si>
    <t>Name of the Third Party Donor</t>
  </si>
  <si>
    <t>Funding Status</t>
  </si>
  <si>
    <t>Approved/Requested</t>
  </si>
  <si>
    <t>Funding Period</t>
  </si>
  <si>
    <t>From</t>
  </si>
  <si>
    <t>To</t>
  </si>
  <si>
    <t>Number</t>
  </si>
  <si>
    <t>Surname, First/Given Name</t>
  </si>
  <si>
    <t>Detailed cost calculation (for traceability of the components of the gross amount paid by employer)</t>
  </si>
  <si>
    <t>Employment level (% of a full-time position)</t>
  </si>
  <si>
    <t>Deployment location</t>
  </si>
  <si>
    <t>Number of Monthly Salaries/year</t>
  </si>
  <si>
    <t>Gross Basic Salary</t>
  </si>
  <si>
    <t>Other (voluntary) elements of the gross salary</t>
  </si>
  <si>
    <t>statutory employer contributions to social security and other statutory salary components</t>
  </si>
  <si>
    <t>Annual gross Salary (Employer)</t>
  </si>
  <si>
    <t>% Engagement to the Project</t>
  </si>
  <si>
    <t>Budget Year 1</t>
  </si>
  <si>
    <t>Budget Year 2</t>
  </si>
  <si>
    <t>Budget Year 3</t>
  </si>
  <si>
    <t>Monthly salary for a full-time position (in the 1st project year)</t>
  </si>
  <si>
    <t>Annual personnel costs of the organisation</t>
  </si>
  <si>
    <t>Project Budget</t>
  </si>
  <si>
    <t>Date Of Last update</t>
  </si>
  <si>
    <t>Text only</t>
  </si>
  <si>
    <t>Fixed yearly payments</t>
  </si>
  <si>
    <t>Information from the employment contract</t>
  </si>
  <si>
    <t>,</t>
  </si>
  <si>
    <t>Custo unitário</t>
  </si>
  <si>
    <t>Custos total</t>
  </si>
  <si>
    <t>2° ano/fase</t>
  </si>
  <si>
    <t>1° ano/fase</t>
  </si>
  <si>
    <t>3° ano/fase</t>
  </si>
  <si>
    <t>Somente texto</t>
  </si>
  <si>
    <t>em moeda local</t>
  </si>
  <si>
    <t xml:space="preserve">Contribuição própria </t>
  </si>
  <si>
    <t>Contribucões de terceiros</t>
  </si>
  <si>
    <t>Entidade responsável</t>
  </si>
  <si>
    <t>meses</t>
  </si>
  <si>
    <t>Subsídio solicitado KMW</t>
  </si>
  <si>
    <t>status do financiamento</t>
  </si>
  <si>
    <t>aprovado/solicitado</t>
  </si>
  <si>
    <t>em euros</t>
  </si>
  <si>
    <t>até</t>
  </si>
  <si>
    <t xml:space="preserve">N° </t>
  </si>
  <si>
    <t>Sobrenome, nome</t>
  </si>
  <si>
    <t>Cargo</t>
  </si>
  <si>
    <t>Duración planeada</t>
  </si>
  <si>
    <t>Fecha planeada de início</t>
  </si>
  <si>
    <t>Español</t>
  </si>
  <si>
    <t>Moneda local</t>
  </si>
  <si>
    <t>Tipo de cambio estimado / €</t>
  </si>
  <si>
    <t>1. Gastos de construcción</t>
  </si>
  <si>
    <t>Subtotal gastos de construcción</t>
  </si>
  <si>
    <t>2. Gastos extraordinarios (inversiones)</t>
  </si>
  <si>
    <t xml:space="preserve">Subtotal gastos extraorinarios (inversiones) </t>
  </si>
  <si>
    <t>3. Gastos de personal</t>
  </si>
  <si>
    <t>Subtotal gastos de personal</t>
  </si>
  <si>
    <t>4. Gastos corrientes para actividades del proyecto</t>
  </si>
  <si>
    <t>Subtotal gastos corrientes para actividades</t>
  </si>
  <si>
    <t xml:space="preserve">5. Gastos administrativos del proyecto / Gestión del proyecto </t>
  </si>
  <si>
    <t>Subtotal gastos administrativos del proyecto</t>
  </si>
  <si>
    <t>6. Evaluación</t>
  </si>
  <si>
    <t>7. Auditoría externa</t>
  </si>
  <si>
    <t>8. Reserva - solo previa autorización</t>
  </si>
  <si>
    <t>Cálculo de gastos</t>
  </si>
  <si>
    <t>Gastos por año / fase</t>
  </si>
  <si>
    <t>Partida de costos</t>
  </si>
  <si>
    <t>Cantidad</t>
  </si>
  <si>
    <t>Frecuencia</t>
  </si>
  <si>
    <t>Gastos total</t>
  </si>
  <si>
    <t>1er. Año/fase</t>
  </si>
  <si>
    <t>2do. Año/fase</t>
  </si>
  <si>
    <t>3er. Año/fase</t>
  </si>
  <si>
    <t>narrativo</t>
  </si>
  <si>
    <t>en moneda local</t>
  </si>
  <si>
    <t>Aporte propio</t>
  </si>
  <si>
    <t>Aportes de terceros</t>
  </si>
  <si>
    <t>Importe solicitado KMW</t>
  </si>
  <si>
    <t xml:space="preserve">meses </t>
  </si>
  <si>
    <t xml:space="preserve">Status de la financiación </t>
  </si>
  <si>
    <t>en euros</t>
  </si>
  <si>
    <t>hasta</t>
  </si>
  <si>
    <t>Apellido, nombre</t>
  </si>
  <si>
    <t>posición/puesto</t>
  </si>
  <si>
    <t>Presupuesto año 1</t>
  </si>
  <si>
    <t>Presupuesto año 2</t>
  </si>
  <si>
    <t>Presupuesto año 3</t>
  </si>
  <si>
    <t>Presupuesto del proyecto</t>
  </si>
  <si>
    <t xml:space="preserve"> Salario mensual (a tiempo completo)</t>
  </si>
  <si>
    <t>Lugar de trabajo</t>
  </si>
  <si>
    <t xml:space="preserve">Salário base (bruto) </t>
  </si>
  <si>
    <t>Orçamento ano 1</t>
  </si>
  <si>
    <t>Orçamento ano 2</t>
  </si>
  <si>
    <t>Orçamento ano 3</t>
  </si>
  <si>
    <t xml:space="preserve">Informações do contrato de trabalho </t>
  </si>
  <si>
    <t>Salário mensal (de tempo integral)</t>
  </si>
  <si>
    <t>Custos anuais da entidade</t>
  </si>
  <si>
    <t>Orçamento do projeto</t>
  </si>
  <si>
    <t>employee/ month</t>
  </si>
  <si>
    <t>MA/ Monat</t>
  </si>
  <si>
    <t>employé/ mois</t>
  </si>
  <si>
    <t xml:space="preserve">P R E S U P U E S T O  Y  P L A N  D E  F I N A N C I A M I E N TO </t>
  </si>
  <si>
    <t xml:space="preserve">P L A N O  D E  C U S T O S  E  F I N A N C I A M E N T O </t>
  </si>
  <si>
    <t>funcionário / mês</t>
  </si>
  <si>
    <t>empleado / mes</t>
  </si>
  <si>
    <t>Pagos únicos anuales</t>
  </si>
  <si>
    <t>Encargos sociais obrigatórios do empregador e outros elementos salariais obrigatórios</t>
  </si>
  <si>
    <t>Título do projeto</t>
  </si>
  <si>
    <t>Sueldo base (bruto)</t>
  </si>
  <si>
    <t xml:space="preserve">Cantidad de salarios mensuales por año </t>
  </si>
  <si>
    <t>Otros conceptos voluntarios del salário bruto</t>
  </si>
  <si>
    <t>Cargas sociales obligatorias del empleador y demás conceptos salariales obligatorios</t>
  </si>
  <si>
    <t>Salário bruto anual pagado por el empleador</t>
  </si>
  <si>
    <t>Informaciones del contrato de trabajo</t>
  </si>
  <si>
    <t>Gastos anuales de la entidad</t>
  </si>
  <si>
    <t>Tipo de contrato: a tiempo completo / parcial (en %)</t>
  </si>
  <si>
    <t>Cálculo detallado de costos (que explicite los componentes del salário bruto)</t>
  </si>
  <si>
    <t>período de financiación</t>
  </si>
  <si>
    <t>aprobado/solicitado</t>
  </si>
  <si>
    <t xml:space="preserve">Nombre de los terceros aportantes </t>
  </si>
  <si>
    <t xml:space="preserve">Aclaraciones al presupuesto </t>
  </si>
  <si>
    <t>Entidad responsable</t>
  </si>
  <si>
    <t>Composición salarial</t>
  </si>
  <si>
    <t>Gastos por unidad</t>
  </si>
  <si>
    <t>Unidad</t>
  </si>
  <si>
    <t>Documento actualizado el …</t>
  </si>
  <si>
    <t>Esclarecimentos orçamentários</t>
  </si>
  <si>
    <t>período de financiamento</t>
  </si>
  <si>
    <t>Cálculo detalhado de custos (que descrimine os componentes do salário bruto)</t>
  </si>
  <si>
    <t>Modelo de contrato: tempo integral / parcial (em %)</t>
  </si>
  <si>
    <t xml:space="preserve">Quantidade de salários mensais por ano </t>
  </si>
  <si>
    <t>Beneficios únicos anuais</t>
  </si>
  <si>
    <t>Vinculação ao projeto (em %)</t>
  </si>
  <si>
    <t>Composição salarial</t>
  </si>
  <si>
    <t>Outras entidades financiadores (terceiros)</t>
  </si>
  <si>
    <t>Dedicación al proyecto (en %)</t>
  </si>
  <si>
    <t>Outros componentes voluntários do salário bruto</t>
  </si>
  <si>
    <t>7. Auditoria externa</t>
  </si>
  <si>
    <t>Salário bruto anual pago pelo empregador</t>
  </si>
  <si>
    <t>Local de trabalho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</si>
</sst>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1" x14ac:knownFonts="1">
    <font>
      <sz val="10"/>
      <name val="Arial"/>
    </font>
    <font>
      <sz val="11"/>
      <color theme="1"/>
      <name val="Calibri"/>
      <family val="2"/>
      <scheme val="minor"/>
    </font>
    <font>
      <sz val="11"/>
      <color theme="1"/>
      <name val="Calibri"/>
      <family val="2"/>
      <scheme val="minor"/>
    </font>
    <font>
      <b/>
      <sz val="10"/>
      <name val="Arial"/>
      <family val="2"/>
    </font>
    <font>
      <b/>
      <sz val="9"/>
      <name val="Arial"/>
      <family val="2"/>
    </font>
    <font>
      <sz val="9"/>
      <name val="Arial"/>
      <family val="2"/>
    </font>
    <font>
      <sz val="8"/>
      <name val="Arial"/>
      <family val="2"/>
    </font>
    <font>
      <sz val="10"/>
      <name val="Arial"/>
      <family val="2"/>
    </font>
    <font>
      <sz val="10"/>
      <name val="Arial"/>
      <family val="2"/>
    </font>
    <font>
      <sz val="11"/>
      <name val="Arial"/>
      <family val="2"/>
    </font>
    <font>
      <sz val="10"/>
      <color rgb="FFFF0000"/>
      <name val="Arial"/>
      <family val="2"/>
    </font>
    <font>
      <b/>
      <sz val="10"/>
      <color theme="1"/>
      <name val="Arial"/>
      <family val="2"/>
    </font>
    <font>
      <sz val="10"/>
      <color theme="1"/>
      <name val="Arial"/>
      <family val="2"/>
    </font>
    <font>
      <sz val="10"/>
      <color theme="0" tint="-0.249977111117893"/>
      <name val="Arial"/>
      <family val="2"/>
    </font>
    <font>
      <i/>
      <sz val="10"/>
      <color theme="1"/>
      <name val="Arial"/>
      <family val="2"/>
    </font>
    <font>
      <b/>
      <sz val="10"/>
      <color theme="0" tint="-0.249977111117893"/>
      <name val="Arial"/>
      <family val="2"/>
    </font>
    <font>
      <b/>
      <u/>
      <sz val="10"/>
      <name val="Arial"/>
      <family val="2"/>
    </font>
    <font>
      <sz val="10"/>
      <color theme="0" tint="-0.14999847407452621"/>
      <name val="Arial"/>
      <family val="2"/>
    </font>
    <font>
      <sz val="10"/>
      <color rgb="FF000000"/>
      <name val="Arial"/>
      <family val="2"/>
    </font>
    <font>
      <b/>
      <sz val="10"/>
      <color theme="0" tint="-0.34998626667073579"/>
      <name val="Arial"/>
      <family val="2"/>
    </font>
    <font>
      <sz val="10"/>
      <color theme="0" tint="-0.34998626667073579"/>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00"/>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bottom/>
      <diagonal/>
    </border>
    <border>
      <left style="dotted">
        <color indexed="64"/>
      </left>
      <right/>
      <top/>
      <bottom/>
      <diagonal/>
    </border>
    <border>
      <left style="thin">
        <color indexed="64"/>
      </left>
      <right/>
      <top/>
      <bottom/>
      <diagonal/>
    </border>
    <border>
      <left style="thin">
        <color indexed="64"/>
      </left>
      <right style="dotted">
        <color indexed="64"/>
      </right>
      <top/>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ashed">
        <color indexed="64"/>
      </top>
      <bottom style="dashed">
        <color indexed="64"/>
      </bottom>
      <diagonal/>
    </border>
    <border>
      <left/>
      <right/>
      <top style="dotted">
        <color indexed="64"/>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thin">
        <color auto="1"/>
      </left>
      <right style="thin">
        <color indexed="64"/>
      </right>
      <top style="thin">
        <color indexed="64"/>
      </top>
      <bottom/>
      <diagonal/>
    </border>
    <border>
      <left style="thin">
        <color auto="1"/>
      </left>
      <right style="thin">
        <color indexed="64"/>
      </right>
      <top style="dotted">
        <color indexed="64"/>
      </top>
      <bottom/>
      <diagonal/>
    </border>
    <border>
      <left style="thin">
        <color auto="1"/>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dash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medium">
        <color indexed="64"/>
      </right>
      <top/>
      <bottom/>
      <diagonal/>
    </border>
    <border>
      <left/>
      <right style="medium">
        <color indexed="64"/>
      </right>
      <top style="dotted">
        <color indexed="64"/>
      </top>
      <bottom style="dotted">
        <color indexed="64"/>
      </bottom>
      <diagonal/>
    </border>
  </borders>
  <cellStyleXfs count="6">
    <xf numFmtId="0" fontId="0" fillId="0" borderId="0"/>
    <xf numFmtId="9" fontId="7"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278">
    <xf numFmtId="0" fontId="0" fillId="0" borderId="0" xfId="0"/>
    <xf numFmtId="0" fontId="3" fillId="0" borderId="0" xfId="0" applyFont="1"/>
    <xf numFmtId="3" fontId="8" fillId="0" borderId="0" xfId="0" applyNumberFormat="1" applyFont="1"/>
    <xf numFmtId="3" fontId="10" fillId="0" borderId="0" xfId="0" applyNumberFormat="1" applyFont="1"/>
    <xf numFmtId="0" fontId="8" fillId="0" borderId="0" xfId="0" applyFont="1"/>
    <xf numFmtId="0" fontId="9" fillId="0" borderId="0" xfId="0" applyFont="1" applyAlignment="1">
      <alignment vertical="top" wrapText="1"/>
    </xf>
    <xf numFmtId="3" fontId="8" fillId="0" borderId="0" xfId="0" applyNumberFormat="1" applyFont="1" applyAlignment="1">
      <alignment vertical="top" wrapText="1"/>
    </xf>
    <xf numFmtId="0" fontId="8" fillId="0" borderId="0" xfId="0" applyFont="1" applyAlignment="1">
      <alignment vertical="top" wrapText="1"/>
    </xf>
    <xf numFmtId="0" fontId="3" fillId="0" borderId="0" xfId="0" applyFont="1" applyAlignment="1">
      <alignment vertical="top" wrapText="1"/>
    </xf>
    <xf numFmtId="0" fontId="3" fillId="2" borderId="0" xfId="0" applyFont="1" applyFill="1"/>
    <xf numFmtId="0" fontId="4" fillId="2" borderId="0" xfId="0" applyFont="1" applyFill="1"/>
    <xf numFmtId="0" fontId="5" fillId="2" borderId="43" xfId="0" applyFont="1" applyFill="1" applyBorder="1"/>
    <xf numFmtId="0" fontId="5" fillId="0" borderId="39" xfId="0" applyFont="1" applyBorder="1"/>
    <xf numFmtId="0" fontId="5" fillId="0" borderId="45" xfId="0" applyFont="1" applyBorder="1"/>
    <xf numFmtId="0" fontId="5" fillId="0" borderId="45" xfId="0" applyFont="1" applyBorder="1" applyAlignment="1">
      <alignment wrapText="1"/>
    </xf>
    <xf numFmtId="0" fontId="5" fillId="0" borderId="46" xfId="0" applyFont="1" applyBorder="1" applyAlignment="1">
      <alignment wrapText="1"/>
    </xf>
    <xf numFmtId="0" fontId="5" fillId="0" borderId="47" xfId="0" applyFont="1" applyBorder="1"/>
    <xf numFmtId="0" fontId="12" fillId="0" borderId="0" xfId="2" applyFont="1"/>
    <xf numFmtId="0" fontId="12" fillId="0" borderId="0" xfId="2" applyFont="1" applyAlignment="1">
      <alignment horizontal="center"/>
    </xf>
    <xf numFmtId="0" fontId="13" fillId="0" borderId="0" xfId="2" applyFont="1"/>
    <xf numFmtId="0" fontId="11" fillId="0" borderId="0" xfId="2" applyFont="1" applyAlignment="1">
      <alignment horizontal="left" vertical="center"/>
    </xf>
    <xf numFmtId="0" fontId="11" fillId="0" borderId="3" xfId="2" applyFont="1" applyBorder="1" applyAlignment="1">
      <alignment horizontal="left" vertical="center"/>
    </xf>
    <xf numFmtId="0" fontId="14" fillId="0" borderId="3" xfId="2" applyFont="1" applyBorder="1" applyAlignment="1">
      <alignment horizontal="center" vertical="center" wrapText="1"/>
    </xf>
    <xf numFmtId="0" fontId="15" fillId="0" borderId="0" xfId="2" applyFont="1" applyAlignment="1">
      <alignment horizontal="left" vertical="center"/>
    </xf>
    <xf numFmtId="0" fontId="12" fillId="0" borderId="28" xfId="2" applyFont="1" applyBorder="1" applyAlignment="1">
      <alignment horizontal="center" vertical="center" wrapText="1"/>
    </xf>
    <xf numFmtId="9" fontId="12" fillId="0" borderId="2" xfId="3" applyFont="1" applyFill="1" applyBorder="1" applyAlignment="1">
      <alignment horizontal="center" vertical="center" wrapText="1"/>
    </xf>
    <xf numFmtId="9" fontId="12" fillId="0" borderId="48" xfId="3" applyFont="1" applyFill="1" applyBorder="1" applyAlignment="1">
      <alignment horizontal="center" vertical="center" wrapText="1"/>
    </xf>
    <xf numFmtId="9" fontId="12" fillId="0" borderId="49" xfId="3" applyFont="1" applyFill="1" applyBorder="1" applyAlignment="1">
      <alignment horizontal="center" vertical="center" wrapText="1"/>
    </xf>
    <xf numFmtId="0" fontId="12" fillId="0" borderId="17" xfId="2" applyFont="1" applyBorder="1" applyAlignment="1">
      <alignment horizontal="center" vertical="center" wrapText="1"/>
    </xf>
    <xf numFmtId="3" fontId="12" fillId="0" borderId="48" xfId="2" applyNumberFormat="1" applyFont="1" applyBorder="1" applyAlignment="1">
      <alignment horizontal="center" vertical="center" wrapText="1"/>
    </xf>
    <xf numFmtId="3" fontId="12" fillId="0" borderId="49" xfId="2" applyNumberFormat="1" applyFont="1" applyBorder="1" applyAlignment="1">
      <alignment horizontal="center" vertical="center" wrapText="1"/>
    </xf>
    <xf numFmtId="3" fontId="12" fillId="0" borderId="51" xfId="2" applyNumberFormat="1" applyFont="1" applyBorder="1" applyAlignment="1">
      <alignment horizontal="center" vertical="center" wrapText="1"/>
    </xf>
    <xf numFmtId="0" fontId="12" fillId="0" borderId="6" xfId="2" applyFont="1" applyBorder="1" applyAlignment="1">
      <alignment horizontal="center" vertical="center" wrapText="1"/>
    </xf>
    <xf numFmtId="0" fontId="12" fillId="0" borderId="50" xfId="2" applyFont="1" applyBorder="1" applyAlignment="1">
      <alignment horizontal="center" vertical="center" wrapText="1"/>
    </xf>
    <xf numFmtId="9" fontId="12" fillId="3" borderId="48" xfId="3" applyFont="1" applyFill="1" applyBorder="1" applyAlignment="1">
      <alignment horizontal="center" vertical="center" wrapText="1"/>
    </xf>
    <xf numFmtId="0" fontId="12" fillId="3" borderId="49" xfId="2" applyFont="1" applyFill="1" applyBorder="1" applyAlignment="1">
      <alignment horizontal="center" vertical="center" wrapText="1"/>
    </xf>
    <xf numFmtId="0" fontId="12" fillId="3" borderId="50" xfId="2" applyFont="1" applyFill="1" applyBorder="1" applyAlignment="1">
      <alignment horizontal="center" vertical="center" wrapText="1"/>
    </xf>
    <xf numFmtId="0" fontId="12" fillId="0" borderId="0" xfId="2" applyFont="1" applyAlignment="1">
      <alignment vertical="center"/>
    </xf>
    <xf numFmtId="0" fontId="13" fillId="0" borderId="0" xfId="2" applyFont="1" applyAlignment="1">
      <alignment horizontal="center" vertical="center" wrapText="1"/>
    </xf>
    <xf numFmtId="0" fontId="12" fillId="0" borderId="28" xfId="2" applyFont="1" applyBorder="1" applyAlignment="1">
      <alignment horizontal="center"/>
    </xf>
    <xf numFmtId="3" fontId="12" fillId="0" borderId="0" xfId="2" applyNumberFormat="1" applyFont="1"/>
    <xf numFmtId="9" fontId="13" fillId="0" borderId="0" xfId="2" applyNumberFormat="1" applyFont="1"/>
    <xf numFmtId="3" fontId="13" fillId="0" borderId="0" xfId="2" applyNumberFormat="1" applyFont="1"/>
    <xf numFmtId="3" fontId="8" fillId="0" borderId="3" xfId="0" applyNumberFormat="1" applyFont="1" applyBorder="1"/>
    <xf numFmtId="0" fontId="3" fillId="0" borderId="0" xfId="0" applyFont="1" applyAlignment="1">
      <alignment vertical="center"/>
    </xf>
    <xf numFmtId="0" fontId="3" fillId="0" borderId="36" xfId="0" applyFont="1" applyBorder="1" applyAlignment="1">
      <alignment horizontal="center" vertical="center"/>
    </xf>
    <xf numFmtId="0" fontId="3" fillId="0" borderId="41" xfId="0" applyFont="1" applyBorder="1" applyAlignment="1">
      <alignment horizontal="center" vertical="center"/>
    </xf>
    <xf numFmtId="3" fontId="3" fillId="0" borderId="19" xfId="0" applyNumberFormat="1" applyFont="1" applyBorder="1" applyAlignment="1">
      <alignment horizontal="center" vertical="center"/>
    </xf>
    <xf numFmtId="3" fontId="3" fillId="0" borderId="39" xfId="0" applyNumberFormat="1" applyFont="1" applyBorder="1" applyAlignment="1">
      <alignment horizontal="center" vertical="center" wrapText="1"/>
    </xf>
    <xf numFmtId="3" fontId="3" fillId="0" borderId="36" xfId="0" applyNumberFormat="1" applyFont="1" applyBorder="1" applyAlignment="1">
      <alignment horizontal="center" vertical="center" wrapText="1"/>
    </xf>
    <xf numFmtId="0" fontId="8" fillId="0" borderId="16" xfId="0" applyFont="1" applyBorder="1"/>
    <xf numFmtId="0" fontId="8" fillId="0" borderId="38" xfId="0" applyFont="1" applyBorder="1"/>
    <xf numFmtId="3" fontId="8" fillId="0" borderId="38" xfId="0" applyNumberFormat="1" applyFont="1" applyBorder="1" applyAlignment="1">
      <alignment horizontal="center" vertical="center" wrapText="1"/>
    </xf>
    <xf numFmtId="0" fontId="8" fillId="0" borderId="38" xfId="0" applyFont="1" applyBorder="1" applyAlignment="1">
      <alignment horizontal="center"/>
    </xf>
    <xf numFmtId="3" fontId="8" fillId="0" borderId="42" xfId="0" applyNumberFormat="1" applyFont="1" applyBorder="1" applyAlignment="1">
      <alignment horizontal="center"/>
    </xf>
    <xf numFmtId="3" fontId="8" fillId="0" borderId="20" xfId="0" applyNumberFormat="1" applyFont="1" applyBorder="1" applyAlignment="1">
      <alignment horizontal="center" vertical="center"/>
    </xf>
    <xf numFmtId="3" fontId="8" fillId="0" borderId="40" xfId="0" applyNumberFormat="1" applyFont="1" applyBorder="1" applyAlignment="1">
      <alignment horizontal="center" vertical="center" wrapText="1"/>
    </xf>
    <xf numFmtId="0" fontId="3" fillId="0" borderId="5" xfId="0" applyFont="1" applyBorder="1"/>
    <xf numFmtId="49" fontId="8" fillId="0" borderId="36" xfId="0" applyNumberFormat="1" applyFont="1" applyBorder="1" applyAlignment="1">
      <alignment horizontal="left" vertical="top" wrapText="1"/>
    </xf>
    <xf numFmtId="49" fontId="8" fillId="0" borderId="0" xfId="0" applyNumberFormat="1" applyFont="1" applyAlignment="1">
      <alignment vertical="top" wrapText="1"/>
    </xf>
    <xf numFmtId="0" fontId="8" fillId="0" borderId="10" xfId="0" applyFont="1" applyBorder="1" applyAlignment="1">
      <alignment horizontal="center" vertical="top" wrapText="1"/>
    </xf>
    <xf numFmtId="0" fontId="8" fillId="0" borderId="7" xfId="0" applyFont="1" applyBorder="1" applyAlignment="1">
      <alignment horizontal="center" vertical="top" wrapText="1"/>
    </xf>
    <xf numFmtId="9" fontId="8" fillId="0" borderId="8" xfId="1" applyFont="1" applyFill="1" applyBorder="1" applyAlignment="1">
      <alignment horizontal="center" vertical="top" wrapText="1"/>
    </xf>
    <xf numFmtId="0" fontId="8" fillId="0" borderId="8" xfId="0" applyFont="1" applyBorder="1" applyAlignment="1">
      <alignment horizontal="center" vertical="top" wrapText="1"/>
    </xf>
    <xf numFmtId="3" fontId="8" fillId="0" borderId="8" xfId="0" applyNumberFormat="1" applyFont="1" applyBorder="1" applyAlignment="1">
      <alignment horizontal="right" vertical="top" wrapText="1"/>
    </xf>
    <xf numFmtId="3" fontId="8" fillId="0" borderId="21" xfId="0" applyNumberFormat="1" applyFont="1" applyBorder="1" applyAlignment="1">
      <alignment horizontal="right" vertical="top" wrapText="1"/>
    </xf>
    <xf numFmtId="3" fontId="8" fillId="0" borderId="4" xfId="0" applyNumberFormat="1" applyFont="1" applyBorder="1" applyAlignment="1">
      <alignment horizontal="right" vertical="top" wrapText="1"/>
    </xf>
    <xf numFmtId="3" fontId="8" fillId="0" borderId="5" xfId="0" applyNumberFormat="1" applyFont="1" applyBorder="1" applyAlignment="1">
      <alignment horizontal="right" vertical="top" wrapText="1"/>
    </xf>
    <xf numFmtId="3" fontId="8" fillId="0" borderId="36" xfId="0" applyNumberFormat="1" applyFont="1" applyBorder="1" applyAlignment="1">
      <alignment horizontal="right" vertical="top" wrapText="1"/>
    </xf>
    <xf numFmtId="3" fontId="8" fillId="0" borderId="19" xfId="0" applyNumberFormat="1" applyFont="1" applyBorder="1" applyAlignment="1">
      <alignment horizontal="right" vertical="top" wrapText="1"/>
    </xf>
    <xf numFmtId="3" fontId="8" fillId="0" borderId="0" xfId="0" applyNumberFormat="1" applyFont="1" applyAlignment="1">
      <alignment horizontal="right" vertical="top" wrapText="1"/>
    </xf>
    <xf numFmtId="3" fontId="8" fillId="0" borderId="9" xfId="0" applyNumberFormat="1" applyFont="1" applyBorder="1" applyAlignment="1">
      <alignment horizontal="right" vertical="top" wrapText="1"/>
    </xf>
    <xf numFmtId="3" fontId="8" fillId="0" borderId="1" xfId="0" applyNumberFormat="1" applyFont="1" applyBorder="1" applyAlignment="1">
      <alignment horizontal="right" vertical="top" wrapText="1"/>
    </xf>
    <xf numFmtId="0" fontId="3" fillId="3" borderId="15" xfId="0" applyFont="1" applyFill="1" applyBorder="1"/>
    <xf numFmtId="49" fontId="8" fillId="3" borderId="27" xfId="0" applyNumberFormat="1" applyFont="1" applyFill="1" applyBorder="1" applyAlignment="1">
      <alignment horizontal="left" vertical="top" wrapText="1"/>
    </xf>
    <xf numFmtId="3" fontId="8" fillId="3" borderId="26" xfId="0" applyNumberFormat="1" applyFont="1" applyFill="1" applyBorder="1" applyAlignment="1">
      <alignment vertical="top" wrapText="1"/>
    </xf>
    <xf numFmtId="3" fontId="8" fillId="3" borderId="11" xfId="0" applyNumberFormat="1" applyFont="1" applyFill="1" applyBorder="1" applyAlignment="1">
      <alignment horizontal="right" vertical="top" wrapText="1"/>
    </xf>
    <xf numFmtId="3" fontId="8" fillId="3" borderId="15" xfId="0" applyNumberFormat="1" applyFont="1" applyFill="1" applyBorder="1" applyAlignment="1">
      <alignment horizontal="right" vertical="top" wrapText="1"/>
    </xf>
    <xf numFmtId="3" fontId="8" fillId="3" borderId="34" xfId="0" applyNumberFormat="1" applyFont="1" applyFill="1" applyBorder="1" applyAlignment="1">
      <alignment horizontal="right" vertical="top" wrapText="1"/>
    </xf>
    <xf numFmtId="0" fontId="3" fillId="0" borderId="29" xfId="0" applyFont="1" applyBorder="1"/>
    <xf numFmtId="49" fontId="8" fillId="0" borderId="30" xfId="0" applyNumberFormat="1" applyFont="1" applyBorder="1" applyAlignment="1">
      <alignment horizontal="left" vertical="top" wrapText="1"/>
    </xf>
    <xf numFmtId="3" fontId="8" fillId="0" borderId="26" xfId="0" applyNumberFormat="1" applyFont="1" applyBorder="1" applyAlignment="1">
      <alignment horizontal="right" vertical="top" wrapText="1"/>
    </xf>
    <xf numFmtId="3" fontId="8" fillId="3" borderId="22" xfId="0" applyNumberFormat="1" applyFont="1" applyFill="1" applyBorder="1" applyAlignment="1">
      <alignment vertical="top" wrapText="1"/>
    </xf>
    <xf numFmtId="49" fontId="3" fillId="0" borderId="30" xfId="0" applyNumberFormat="1" applyFont="1" applyBorder="1" applyAlignment="1">
      <alignment horizontal="left" vertical="top" wrapText="1"/>
    </xf>
    <xf numFmtId="49" fontId="3" fillId="0" borderId="0" xfId="0" applyNumberFormat="1" applyFont="1" applyAlignment="1">
      <alignment horizontal="left" vertical="top" wrapText="1"/>
    </xf>
    <xf numFmtId="3" fontId="8" fillId="0" borderId="10" xfId="0" applyNumberFormat="1" applyFont="1" applyBorder="1" applyAlignment="1">
      <alignment horizontal="center" vertical="top" wrapText="1"/>
    </xf>
    <xf numFmtId="3" fontId="8" fillId="0" borderId="7" xfId="0" applyNumberFormat="1" applyFont="1" applyBorder="1" applyAlignment="1">
      <alignment horizontal="center" vertical="top" wrapText="1"/>
    </xf>
    <xf numFmtId="3" fontId="8" fillId="0" borderId="8" xfId="0" applyNumberFormat="1" applyFont="1" applyBorder="1" applyAlignment="1">
      <alignment horizontal="center" vertical="top" wrapText="1"/>
    </xf>
    <xf numFmtId="0" fontId="16" fillId="0" borderId="0" xfId="0" applyFont="1" applyAlignment="1">
      <alignment horizontal="center"/>
    </xf>
    <xf numFmtId="0" fontId="3" fillId="0" borderId="0" xfId="0" applyFont="1" applyAlignment="1">
      <alignment horizontal="center"/>
    </xf>
    <xf numFmtId="0" fontId="3" fillId="3" borderId="29" xfId="0" applyFont="1" applyFill="1" applyBorder="1"/>
    <xf numFmtId="49" fontId="8" fillId="3" borderId="30" xfId="0" applyNumberFormat="1" applyFont="1" applyFill="1" applyBorder="1" applyAlignment="1">
      <alignment horizontal="left" vertical="top" wrapText="1"/>
    </xf>
    <xf numFmtId="3" fontId="8" fillId="3" borderId="32" xfId="0" applyNumberFormat="1" applyFont="1" applyFill="1" applyBorder="1" applyAlignment="1">
      <alignment horizontal="right" vertical="top" wrapText="1"/>
    </xf>
    <xf numFmtId="3" fontId="8" fillId="3" borderId="29" xfId="0" applyNumberFormat="1" applyFont="1" applyFill="1" applyBorder="1" applyAlignment="1">
      <alignment horizontal="right" vertical="top" wrapText="1"/>
    </xf>
    <xf numFmtId="3" fontId="8" fillId="3" borderId="37" xfId="0" applyNumberFormat="1" applyFont="1" applyFill="1" applyBorder="1" applyAlignment="1">
      <alignment horizontal="right" vertical="top" wrapText="1"/>
    </xf>
    <xf numFmtId="0" fontId="3" fillId="0" borderId="15" xfId="0" applyFont="1" applyBorder="1"/>
    <xf numFmtId="3" fontId="8" fillId="0" borderId="22" xfId="0" applyNumberFormat="1" applyFont="1" applyBorder="1" applyAlignment="1">
      <alignment horizontal="right" vertical="top" wrapText="1"/>
    </xf>
    <xf numFmtId="0" fontId="3" fillId="3" borderId="33" xfId="0" applyFont="1" applyFill="1" applyBorder="1"/>
    <xf numFmtId="0" fontId="8" fillId="3" borderId="38" xfId="0" applyFont="1" applyFill="1" applyBorder="1" applyAlignment="1">
      <alignment horizontal="left" vertical="top" wrapText="1"/>
    </xf>
    <xf numFmtId="3" fontId="8" fillId="3" borderId="35" xfId="0" applyNumberFormat="1" applyFont="1" applyFill="1" applyBorder="1" applyAlignment="1">
      <alignment horizontal="right" vertical="top" wrapText="1"/>
    </xf>
    <xf numFmtId="3" fontId="8" fillId="3" borderId="3" xfId="0" applyNumberFormat="1" applyFont="1" applyFill="1" applyBorder="1" applyAlignment="1">
      <alignment horizontal="right" vertical="top" wrapText="1"/>
    </xf>
    <xf numFmtId="3" fontId="8" fillId="3" borderId="33" xfId="0" applyNumberFormat="1" applyFont="1" applyFill="1" applyBorder="1" applyAlignment="1">
      <alignment horizontal="right" vertical="top" wrapText="1"/>
    </xf>
    <xf numFmtId="3" fontId="8" fillId="3" borderId="38" xfId="0" applyNumberFormat="1" applyFont="1" applyFill="1" applyBorder="1" applyAlignment="1">
      <alignment horizontal="right" vertical="top" wrapText="1"/>
    </xf>
    <xf numFmtId="0" fontId="8" fillId="0" borderId="0" xfId="0" applyFont="1" applyAlignment="1">
      <alignment horizontal="center"/>
    </xf>
    <xf numFmtId="0" fontId="8" fillId="0" borderId="0" xfId="0" applyFont="1" applyAlignment="1">
      <alignment horizontal="center" vertical="top" wrapText="1"/>
    </xf>
    <xf numFmtId="3" fontId="8" fillId="0" borderId="0" xfId="0" applyNumberFormat="1" applyFont="1" applyAlignment="1">
      <alignment horizontal="center" vertical="top" wrapText="1"/>
    </xf>
    <xf numFmtId="3" fontId="8" fillId="3" borderId="28" xfId="0" applyNumberFormat="1" applyFont="1" applyFill="1" applyBorder="1" applyAlignment="1">
      <alignment horizontal="right" vertical="top" wrapText="1"/>
    </xf>
    <xf numFmtId="3" fontId="8" fillId="0" borderId="0" xfId="0" applyNumberFormat="1" applyFont="1" applyAlignment="1">
      <alignment horizontal="center"/>
    </xf>
    <xf numFmtId="9" fontId="8" fillId="0" borderId="0" xfId="1" applyFont="1" applyFill="1" applyAlignment="1">
      <alignment horizontal="center"/>
    </xf>
    <xf numFmtId="3" fontId="12" fillId="6" borderId="50" xfId="2" applyNumberFormat="1" applyFont="1" applyFill="1" applyBorder="1"/>
    <xf numFmtId="3" fontId="12" fillId="6" borderId="49" xfId="2" applyNumberFormat="1" applyFont="1" applyFill="1" applyBorder="1"/>
    <xf numFmtId="0" fontId="17" fillId="0" borderId="0" xfId="0" applyFont="1"/>
    <xf numFmtId="0" fontId="17" fillId="0" borderId="9" xfId="0" applyFont="1" applyBorder="1"/>
    <xf numFmtId="0" fontId="17" fillId="0" borderId="0" xfId="0" applyFont="1" applyAlignment="1">
      <alignment vertical="top" wrapText="1"/>
    </xf>
    <xf numFmtId="9" fontId="8" fillId="0" borderId="6" xfId="1" applyFont="1" applyFill="1" applyBorder="1" applyAlignment="1">
      <alignment vertical="top" wrapText="1"/>
    </xf>
    <xf numFmtId="9" fontId="8" fillId="3" borderId="6" xfId="1" applyFont="1" applyFill="1" applyBorder="1" applyAlignment="1">
      <alignment vertical="top" wrapText="1"/>
    </xf>
    <xf numFmtId="3" fontId="8" fillId="3" borderId="17" xfId="0" applyNumberFormat="1" applyFont="1" applyFill="1" applyBorder="1" applyAlignment="1">
      <alignment horizontal="right" vertical="top" wrapText="1"/>
    </xf>
    <xf numFmtId="3" fontId="8" fillId="0" borderId="66" xfId="0" applyNumberFormat="1" applyFont="1" applyBorder="1" applyAlignment="1">
      <alignment vertical="top" wrapText="1"/>
    </xf>
    <xf numFmtId="3" fontId="8" fillId="0" borderId="67" xfId="0" applyNumberFormat="1" applyFont="1" applyBorder="1" applyAlignment="1">
      <alignment vertical="top" wrapText="1"/>
    </xf>
    <xf numFmtId="3" fontId="8" fillId="3" borderId="68" xfId="0" applyNumberFormat="1" applyFont="1" applyFill="1" applyBorder="1" applyAlignment="1">
      <alignment vertical="top" wrapText="1"/>
    </xf>
    <xf numFmtId="3" fontId="8" fillId="0" borderId="3" xfId="0" applyNumberFormat="1" applyFont="1" applyBorder="1" applyAlignment="1">
      <alignment horizontal="center"/>
    </xf>
    <xf numFmtId="3" fontId="8" fillId="0" borderId="2" xfId="0" applyNumberFormat="1" applyFont="1" applyBorder="1" applyAlignment="1">
      <alignment horizontal="center"/>
    </xf>
    <xf numFmtId="3" fontId="8" fillId="3" borderId="6" xfId="0" applyNumberFormat="1" applyFont="1" applyFill="1" applyBorder="1" applyAlignment="1">
      <alignment horizontal="center" vertical="top"/>
    </xf>
    <xf numFmtId="3" fontId="8" fillId="0" borderId="17" xfId="0" applyNumberFormat="1" applyFont="1" applyBorder="1" applyAlignment="1">
      <alignment horizontal="center" vertical="top"/>
    </xf>
    <xf numFmtId="0" fontId="8" fillId="0" borderId="17" xfId="0" applyFont="1" applyBorder="1" applyAlignment="1">
      <alignment horizontal="center" vertical="top"/>
    </xf>
    <xf numFmtId="3" fontId="8" fillId="3" borderId="17" xfId="0" applyNumberFormat="1" applyFont="1" applyFill="1" applyBorder="1" applyAlignment="1">
      <alignment horizontal="center" vertical="top"/>
    </xf>
    <xf numFmtId="3" fontId="8" fillId="0" borderId="6" xfId="0" applyNumberFormat="1" applyFont="1" applyBorder="1" applyAlignment="1">
      <alignment horizontal="left" vertical="top"/>
    </xf>
    <xf numFmtId="3" fontId="8" fillId="0" borderId="44" xfId="0" applyNumberFormat="1" applyFont="1" applyBorder="1" applyAlignment="1">
      <alignment horizontal="center" vertical="center"/>
    </xf>
    <xf numFmtId="0" fontId="7" fillId="0" borderId="0" xfId="0" applyFont="1" applyAlignment="1">
      <alignment horizontal="left" vertical="top" wrapText="1"/>
    </xf>
    <xf numFmtId="0" fontId="7" fillId="0" borderId="0" xfId="0" quotePrefix="1" applyFont="1" applyAlignment="1">
      <alignment horizontal="left" vertical="top" wrapText="1"/>
    </xf>
    <xf numFmtId="0" fontId="7" fillId="2" borderId="0" xfId="0" applyFont="1" applyFill="1" applyAlignment="1">
      <alignment horizontal="left" vertical="top" wrapText="1"/>
    </xf>
    <xf numFmtId="3" fontId="7" fillId="0" borderId="0" xfId="0" applyNumberFormat="1" applyFont="1" applyAlignment="1">
      <alignment horizontal="left" vertical="top" wrapText="1"/>
    </xf>
    <xf numFmtId="0" fontId="3" fillId="0" borderId="0" xfId="0" applyFont="1" applyAlignment="1">
      <alignment horizontal="left" vertical="top" wrapText="1"/>
    </xf>
    <xf numFmtId="3" fontId="3" fillId="0" borderId="0" xfId="0" applyNumberFormat="1" applyFont="1" applyAlignment="1">
      <alignment horizontal="left" vertical="top" wrapText="1"/>
    </xf>
    <xf numFmtId="0" fontId="7" fillId="4" borderId="0" xfId="0" applyFont="1" applyFill="1" applyAlignment="1">
      <alignment horizontal="left" vertical="top" wrapText="1"/>
    </xf>
    <xf numFmtId="0" fontId="18" fillId="0" borderId="0" xfId="0" applyFont="1" applyAlignment="1">
      <alignment horizontal="left" vertical="top" wrapText="1"/>
    </xf>
    <xf numFmtId="0" fontId="8" fillId="3" borderId="57" xfId="0" applyFont="1" applyFill="1" applyBorder="1" applyAlignment="1">
      <alignment horizontal="center" vertical="top" wrapText="1"/>
    </xf>
    <xf numFmtId="3" fontId="8" fillId="3" borderId="70" xfId="0" applyNumberFormat="1" applyFont="1" applyFill="1" applyBorder="1" applyAlignment="1">
      <alignment horizontal="center" vertical="top" wrapText="1"/>
    </xf>
    <xf numFmtId="9" fontId="8" fillId="3" borderId="70" xfId="1" applyFont="1" applyFill="1" applyBorder="1" applyAlignment="1">
      <alignment horizontal="center" vertical="top" wrapText="1"/>
    </xf>
    <xf numFmtId="3" fontId="8" fillId="3" borderId="71" xfId="0" applyNumberFormat="1" applyFont="1" applyFill="1" applyBorder="1" applyAlignment="1">
      <alignment horizontal="right" vertical="top" wrapText="1"/>
    </xf>
    <xf numFmtId="3" fontId="8" fillId="0" borderId="72" xfId="0" applyNumberFormat="1" applyFont="1" applyBorder="1" applyAlignment="1">
      <alignment horizontal="right" vertical="top" wrapText="1"/>
    </xf>
    <xf numFmtId="0" fontId="8" fillId="3" borderId="15" xfId="0" applyFont="1" applyFill="1" applyBorder="1" applyAlignment="1">
      <alignment horizontal="center" vertical="top" wrapText="1"/>
    </xf>
    <xf numFmtId="3" fontId="8" fillId="3" borderId="11" xfId="0" applyNumberFormat="1" applyFont="1" applyFill="1" applyBorder="1" applyAlignment="1">
      <alignment horizontal="center" vertical="top" wrapText="1"/>
    </xf>
    <xf numFmtId="9" fontId="8" fillId="3" borderId="11" xfId="1" applyFont="1" applyFill="1" applyBorder="1" applyAlignment="1">
      <alignment horizontal="center" vertical="top" wrapText="1"/>
    </xf>
    <xf numFmtId="3" fontId="8" fillId="3" borderId="73" xfId="0" applyNumberFormat="1" applyFont="1" applyFill="1" applyBorder="1" applyAlignment="1">
      <alignment horizontal="right" vertical="top" wrapText="1"/>
    </xf>
    <xf numFmtId="0" fontId="19" fillId="0" borderId="15" xfId="0" applyFont="1" applyBorder="1"/>
    <xf numFmtId="3" fontId="20" fillId="0" borderId="22" xfId="0" applyNumberFormat="1" applyFont="1" applyBorder="1" applyAlignment="1">
      <alignment horizontal="right" vertical="top" wrapText="1"/>
    </xf>
    <xf numFmtId="0" fontId="20" fillId="0" borderId="0" xfId="0" applyFont="1" applyAlignment="1">
      <alignment vertical="top" wrapText="1"/>
    </xf>
    <xf numFmtId="0" fontId="7" fillId="0" borderId="0" xfId="0" applyFont="1" applyAlignment="1">
      <alignment horizontal="center"/>
    </xf>
    <xf numFmtId="0" fontId="3" fillId="0" borderId="62" xfId="0" applyFont="1" applyBorder="1" applyAlignment="1">
      <alignment horizontal="center" vertical="top" wrapText="1"/>
    </xf>
    <xf numFmtId="3" fontId="3" fillId="0" borderId="62" xfId="0" applyNumberFormat="1" applyFont="1" applyBorder="1" applyAlignment="1">
      <alignment horizontal="center" vertical="top" wrapText="1"/>
    </xf>
    <xf numFmtId="0" fontId="8" fillId="0" borderId="0" xfId="0" applyFont="1" applyAlignment="1">
      <alignment horizontal="center" wrapText="1"/>
    </xf>
    <xf numFmtId="0" fontId="8" fillId="0" borderId="3" xfId="0" applyFont="1" applyBorder="1" applyAlignment="1">
      <alignment horizontal="center" wrapText="1"/>
    </xf>
    <xf numFmtId="0" fontId="8" fillId="0" borderId="2" xfId="0" applyFont="1" applyBorder="1" applyAlignment="1">
      <alignment horizontal="center" wrapText="1"/>
    </xf>
    <xf numFmtId="0" fontId="3" fillId="0" borderId="36" xfId="0" applyFont="1" applyBorder="1" applyAlignment="1">
      <alignment horizontal="center" vertical="center" wrapText="1"/>
    </xf>
    <xf numFmtId="3" fontId="8" fillId="0" borderId="0" xfId="0" applyNumberFormat="1" applyFont="1" applyAlignment="1">
      <alignment horizontal="center" wrapText="1"/>
    </xf>
    <xf numFmtId="0" fontId="8" fillId="0" borderId="0" xfId="0" applyFont="1" applyProtection="1">
      <protection locked="0"/>
    </xf>
    <xf numFmtId="49" fontId="8" fillId="0" borderId="9" xfId="0" applyNumberFormat="1" applyFont="1" applyBorder="1" applyProtection="1">
      <protection locked="0"/>
    </xf>
    <xf numFmtId="49" fontId="8" fillId="0" borderId="16" xfId="0" applyNumberFormat="1" applyFont="1" applyBorder="1" applyAlignment="1" applyProtection="1">
      <alignment horizontal="left" vertical="top" wrapText="1"/>
      <protection locked="0"/>
    </xf>
    <xf numFmtId="49" fontId="8" fillId="0" borderId="0" xfId="0" applyNumberFormat="1" applyFont="1" applyAlignment="1" applyProtection="1">
      <alignment vertical="top" wrapText="1"/>
      <protection locked="0"/>
    </xf>
    <xf numFmtId="0" fontId="8" fillId="0" borderId="10"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9" fontId="8" fillId="0" borderId="8" xfId="1" applyFont="1" applyFill="1" applyBorder="1" applyAlignment="1" applyProtection="1">
      <alignment horizontal="center" vertical="top" wrapText="1"/>
      <protection locked="0"/>
    </xf>
    <xf numFmtId="0" fontId="8" fillId="0" borderId="8" xfId="0" applyFont="1" applyBorder="1" applyAlignment="1" applyProtection="1">
      <alignment horizontal="center" vertical="top" wrapText="1"/>
      <protection locked="0"/>
    </xf>
    <xf numFmtId="3" fontId="8" fillId="0" borderId="8" xfId="0" applyNumberFormat="1" applyFont="1" applyBorder="1" applyAlignment="1" applyProtection="1">
      <alignment horizontal="right" vertical="top" wrapText="1"/>
      <protection locked="0"/>
    </xf>
    <xf numFmtId="3" fontId="8" fillId="0" borderId="19" xfId="0" applyNumberFormat="1" applyFont="1" applyBorder="1" applyAlignment="1" applyProtection="1">
      <alignment horizontal="right" vertical="top" wrapText="1"/>
      <protection locked="0"/>
    </xf>
    <xf numFmtId="3" fontId="8" fillId="0" borderId="0" xfId="0" applyNumberFormat="1" applyFont="1" applyAlignment="1" applyProtection="1">
      <alignment horizontal="right" vertical="top" wrapText="1"/>
      <protection locked="0"/>
    </xf>
    <xf numFmtId="3" fontId="8" fillId="0" borderId="9" xfId="0" applyNumberFormat="1" applyFont="1" applyBorder="1" applyAlignment="1" applyProtection="1">
      <alignment horizontal="right" vertical="top" wrapText="1"/>
      <protection locked="0"/>
    </xf>
    <xf numFmtId="3" fontId="8" fillId="0" borderId="1" xfId="0" applyNumberFormat="1" applyFont="1" applyBorder="1" applyAlignment="1" applyProtection="1">
      <alignment horizontal="right" vertical="top" wrapText="1"/>
      <protection locked="0"/>
    </xf>
    <xf numFmtId="0" fontId="8" fillId="0" borderId="9" xfId="0" applyFont="1" applyBorder="1" applyProtection="1">
      <protection locked="0"/>
    </xf>
    <xf numFmtId="3" fontId="8" fillId="0" borderId="24" xfId="0" applyNumberFormat="1" applyFont="1" applyBorder="1" applyAlignment="1" applyProtection="1">
      <alignment horizontal="right" vertical="top" wrapText="1"/>
      <protection locked="0"/>
    </xf>
    <xf numFmtId="3" fontId="8" fillId="0" borderId="10" xfId="0" applyNumberFormat="1" applyFont="1" applyBorder="1" applyAlignment="1" applyProtection="1">
      <alignment horizontal="center" vertical="top" wrapText="1"/>
      <protection locked="0"/>
    </xf>
    <xf numFmtId="3" fontId="8" fillId="0" borderId="7" xfId="0" applyNumberFormat="1" applyFont="1" applyBorder="1" applyAlignment="1" applyProtection="1">
      <alignment horizontal="center" vertical="top" wrapText="1"/>
      <protection locked="0"/>
    </xf>
    <xf numFmtId="3" fontId="8" fillId="0" borderId="8" xfId="0" applyNumberFormat="1" applyFont="1" applyBorder="1" applyAlignment="1" applyProtection="1">
      <alignment horizontal="center" vertical="top" wrapText="1"/>
      <protection locked="0"/>
    </xf>
    <xf numFmtId="49" fontId="8" fillId="0" borderId="23" xfId="0" applyNumberFormat="1" applyFont="1" applyBorder="1" applyProtection="1">
      <protection locked="0"/>
    </xf>
    <xf numFmtId="49" fontId="8" fillId="0" borderId="25" xfId="0" applyNumberFormat="1" applyFont="1" applyBorder="1" applyAlignment="1" applyProtection="1">
      <alignment horizontal="left" vertical="top" wrapText="1"/>
      <protection locked="0"/>
    </xf>
    <xf numFmtId="0" fontId="8" fillId="0" borderId="0" xfId="0" applyFont="1" applyAlignment="1" applyProtection="1">
      <alignment vertical="top"/>
      <protection locked="0"/>
    </xf>
    <xf numFmtId="49" fontId="8" fillId="0" borderId="9" xfId="0" applyNumberFormat="1" applyFont="1" applyBorder="1" applyAlignment="1" applyProtection="1">
      <alignment vertical="top"/>
      <protection locked="0"/>
    </xf>
    <xf numFmtId="0" fontId="8" fillId="0" borderId="16" xfId="0" applyFont="1" applyBorder="1" applyAlignment="1" applyProtection="1">
      <alignment horizontal="left" vertical="top" wrapText="1"/>
      <protection locked="0"/>
    </xf>
    <xf numFmtId="0" fontId="16" fillId="0" borderId="0" xfId="0" applyFont="1" applyAlignment="1" applyProtection="1">
      <alignment horizontal="center"/>
      <protection locked="0"/>
    </xf>
    <xf numFmtId="0" fontId="3" fillId="0" borderId="0" xfId="0" applyFont="1" applyAlignment="1" applyProtection="1">
      <alignment horizontal="center"/>
      <protection locked="0"/>
    </xf>
    <xf numFmtId="0" fontId="8" fillId="0" borderId="23" xfId="0" applyFont="1" applyBorder="1" applyProtection="1">
      <protection locked="0"/>
    </xf>
    <xf numFmtId="49" fontId="3" fillId="0" borderId="27" xfId="0" applyNumberFormat="1" applyFont="1" applyBorder="1" applyAlignment="1" applyProtection="1">
      <alignment horizontal="left" vertical="top" wrapText="1"/>
      <protection locked="0"/>
    </xf>
    <xf numFmtId="49" fontId="3" fillId="0" borderId="11" xfId="0" applyNumberFormat="1" applyFont="1" applyBorder="1" applyAlignment="1" applyProtection="1">
      <alignment horizontal="left" vertical="top" wrapText="1"/>
      <protection locked="0"/>
    </xf>
    <xf numFmtId="3" fontId="8" fillId="0" borderId="14" xfId="0" applyNumberFormat="1" applyFont="1" applyBorder="1" applyAlignment="1" applyProtection="1">
      <alignment horizontal="center" vertical="top" wrapText="1"/>
      <protection locked="0"/>
    </xf>
    <xf numFmtId="3" fontId="8" fillId="0" borderId="12" xfId="0" applyNumberFormat="1" applyFont="1" applyBorder="1" applyAlignment="1" applyProtection="1">
      <alignment horizontal="center" vertical="top" wrapText="1"/>
      <protection locked="0"/>
    </xf>
    <xf numFmtId="9" fontId="8" fillId="0" borderId="13" xfId="1" applyFont="1" applyFill="1" applyBorder="1" applyAlignment="1" applyProtection="1">
      <alignment horizontal="center" vertical="top" wrapText="1"/>
      <protection locked="0"/>
    </xf>
    <xf numFmtId="3" fontId="8" fillId="0" borderId="13" xfId="0" applyNumberFormat="1" applyFont="1" applyBorder="1" applyAlignment="1" applyProtection="1">
      <alignment horizontal="center" vertical="top" wrapText="1"/>
      <protection locked="0"/>
    </xf>
    <xf numFmtId="3" fontId="8" fillId="0" borderId="13" xfId="0" applyNumberFormat="1" applyFont="1" applyBorder="1" applyAlignment="1" applyProtection="1">
      <alignment horizontal="right" vertical="top" wrapText="1"/>
      <protection locked="0"/>
    </xf>
    <xf numFmtId="49" fontId="19" fillId="0" borderId="27" xfId="0" applyNumberFormat="1" applyFont="1" applyBorder="1" applyAlignment="1" applyProtection="1">
      <alignment horizontal="left" vertical="top" wrapText="1"/>
      <protection locked="0"/>
    </xf>
    <xf numFmtId="49" fontId="19" fillId="0" borderId="11" xfId="0" applyNumberFormat="1" applyFont="1" applyBorder="1" applyAlignment="1" applyProtection="1">
      <alignment horizontal="left" vertical="top" wrapText="1"/>
      <protection locked="0"/>
    </xf>
    <xf numFmtId="3" fontId="20" fillId="0" borderId="14" xfId="0" applyNumberFormat="1" applyFont="1" applyBorder="1" applyAlignment="1" applyProtection="1">
      <alignment horizontal="center" vertical="top" wrapText="1"/>
      <protection locked="0"/>
    </xf>
    <xf numFmtId="3" fontId="20" fillId="0" borderId="12" xfId="0" applyNumberFormat="1" applyFont="1" applyBorder="1" applyAlignment="1" applyProtection="1">
      <alignment horizontal="center" vertical="top" wrapText="1"/>
      <protection locked="0"/>
    </xf>
    <xf numFmtId="9" fontId="20" fillId="0" borderId="13" xfId="1" applyFont="1" applyFill="1" applyBorder="1" applyAlignment="1" applyProtection="1">
      <alignment horizontal="center" vertical="top" wrapText="1"/>
      <protection locked="0"/>
    </xf>
    <xf numFmtId="3" fontId="20" fillId="0" borderId="13" xfId="0" applyNumberFormat="1" applyFont="1" applyBorder="1" applyAlignment="1" applyProtection="1">
      <alignment horizontal="center" vertical="top" wrapText="1"/>
      <protection locked="0"/>
    </xf>
    <xf numFmtId="3" fontId="20" fillId="0" borderId="13" xfId="0" applyNumberFormat="1" applyFont="1" applyBorder="1" applyAlignment="1" applyProtection="1">
      <alignment horizontal="right" vertical="top" wrapText="1"/>
      <protection locked="0"/>
    </xf>
    <xf numFmtId="3" fontId="8" fillId="0" borderId="11" xfId="0" applyNumberFormat="1" applyFont="1" applyBorder="1" applyAlignment="1" applyProtection="1">
      <alignment horizontal="right" vertical="top" wrapText="1"/>
      <protection locked="0"/>
    </xf>
    <xf numFmtId="3" fontId="8" fillId="0" borderId="15" xfId="0" applyNumberFormat="1" applyFont="1" applyBorder="1" applyAlignment="1" applyProtection="1">
      <alignment horizontal="right" vertical="top" wrapText="1"/>
      <protection locked="0"/>
    </xf>
    <xf numFmtId="3" fontId="8" fillId="0" borderId="34" xfId="0" applyNumberFormat="1" applyFont="1" applyBorder="1" applyAlignment="1" applyProtection="1">
      <alignment horizontal="right" vertical="top" wrapText="1"/>
      <protection locked="0"/>
    </xf>
    <xf numFmtId="3" fontId="20" fillId="0" borderId="11" xfId="0" applyNumberFormat="1" applyFont="1" applyBorder="1" applyAlignment="1" applyProtection="1">
      <alignment horizontal="right" vertical="top" wrapText="1"/>
      <protection locked="0"/>
    </xf>
    <xf numFmtId="3" fontId="20" fillId="0" borderId="15" xfId="0" applyNumberFormat="1" applyFont="1" applyBorder="1" applyAlignment="1" applyProtection="1">
      <alignment horizontal="right" vertical="top" wrapText="1"/>
      <protection locked="0"/>
    </xf>
    <xf numFmtId="3" fontId="20" fillId="0" borderId="34" xfId="0" applyNumberFormat="1" applyFont="1" applyBorder="1" applyAlignment="1" applyProtection="1">
      <alignment horizontal="right" vertical="top" wrapText="1"/>
      <protection locked="0"/>
    </xf>
    <xf numFmtId="3" fontId="8" fillId="0" borderId="17" xfId="0" applyNumberFormat="1" applyFont="1" applyBorder="1" applyAlignment="1" applyProtection="1">
      <alignment horizontal="right" vertical="top" wrapText="1"/>
      <protection locked="0"/>
    </xf>
    <xf numFmtId="3" fontId="8" fillId="0" borderId="28" xfId="0" applyNumberFormat="1" applyFont="1" applyBorder="1" applyAlignment="1" applyProtection="1">
      <alignment horizontal="right" vertical="top" wrapText="1"/>
      <protection locked="0"/>
    </xf>
    <xf numFmtId="0" fontId="8" fillId="0" borderId="59" xfId="0" applyFont="1" applyBorder="1" applyAlignment="1" applyProtection="1">
      <alignment horizontal="center"/>
      <protection locked="0"/>
    </xf>
    <xf numFmtId="3" fontId="8" fillId="0" borderId="59" xfId="0" applyNumberFormat="1" applyFont="1" applyBorder="1" applyAlignment="1" applyProtection="1">
      <alignment horizontal="center"/>
      <protection locked="0"/>
    </xf>
    <xf numFmtId="14" fontId="8" fillId="0" borderId="59" xfId="0" applyNumberFormat="1" applyFont="1" applyBorder="1" applyAlignment="1" applyProtection="1">
      <alignment horizontal="center"/>
      <protection locked="0"/>
    </xf>
    <xf numFmtId="14" fontId="8" fillId="0" borderId="60" xfId="0" applyNumberFormat="1" applyFont="1" applyBorder="1" applyAlignment="1" applyProtection="1">
      <alignment horizontal="center"/>
      <protection locked="0"/>
    </xf>
    <xf numFmtId="0" fontId="8" fillId="0" borderId="12" xfId="0" applyFont="1" applyBorder="1" applyAlignment="1" applyProtection="1">
      <alignment horizontal="center"/>
      <protection locked="0"/>
    </xf>
    <xf numFmtId="3" fontId="8" fillId="0" borderId="12" xfId="0" applyNumberFormat="1" applyFont="1" applyBorder="1" applyAlignment="1" applyProtection="1">
      <alignment horizontal="center"/>
      <protection locked="0"/>
    </xf>
    <xf numFmtId="14" fontId="8" fillId="0" borderId="12" xfId="0" applyNumberFormat="1" applyFont="1" applyBorder="1" applyAlignment="1" applyProtection="1">
      <alignment horizontal="center"/>
      <protection locked="0"/>
    </xf>
    <xf numFmtId="14" fontId="8" fillId="0" borderId="52" xfId="0" applyNumberFormat="1" applyFont="1" applyBorder="1" applyAlignment="1" applyProtection="1">
      <alignment horizontal="center"/>
      <protection locked="0"/>
    </xf>
    <xf numFmtId="9" fontId="8" fillId="0" borderId="12" xfId="1" applyFont="1" applyFill="1" applyBorder="1" applyAlignment="1" applyProtection="1">
      <alignment horizontal="center"/>
      <protection locked="0"/>
    </xf>
    <xf numFmtId="3" fontId="8" fillId="0" borderId="57" xfId="0" applyNumberFormat="1" applyFont="1" applyBorder="1" applyAlignment="1" applyProtection="1">
      <alignment horizontal="center"/>
      <protection locked="0"/>
    </xf>
    <xf numFmtId="3" fontId="8" fillId="0" borderId="58" xfId="0" applyNumberFormat="1" applyFont="1" applyBorder="1" applyAlignment="1" applyProtection="1">
      <alignment horizontal="center"/>
      <protection locked="0"/>
    </xf>
    <xf numFmtId="9" fontId="8" fillId="0" borderId="53" xfId="1" applyFont="1" applyFill="1" applyBorder="1" applyAlignment="1" applyProtection="1">
      <alignment horizontal="center"/>
      <protection locked="0"/>
    </xf>
    <xf numFmtId="3" fontId="8" fillId="0" borderId="53" xfId="0" applyNumberFormat="1" applyFont="1" applyBorder="1" applyAlignment="1" applyProtection="1">
      <alignment horizontal="center"/>
      <protection locked="0"/>
    </xf>
    <xf numFmtId="14" fontId="8" fillId="0" borderId="53" xfId="0" applyNumberFormat="1" applyFont="1" applyBorder="1" applyAlignment="1" applyProtection="1">
      <alignment horizontal="center"/>
      <protection locked="0"/>
    </xf>
    <xf numFmtId="14" fontId="8" fillId="0" borderId="54" xfId="0" applyNumberFormat="1" applyFont="1" applyBorder="1" applyAlignment="1" applyProtection="1">
      <alignment horizontal="center"/>
      <protection locked="0"/>
    </xf>
    <xf numFmtId="3" fontId="8" fillId="0" borderId="2" xfId="0" applyNumberFormat="1" applyFont="1" applyBorder="1" applyProtection="1">
      <protection locked="0"/>
    </xf>
    <xf numFmtId="0" fontId="8" fillId="0" borderId="55" xfId="0" applyFont="1" applyBorder="1" applyAlignment="1" applyProtection="1">
      <alignment horizontal="left"/>
      <protection locked="0"/>
    </xf>
    <xf numFmtId="14" fontId="8" fillId="0" borderId="31" xfId="0" applyNumberFormat="1" applyFont="1" applyBorder="1" applyProtection="1">
      <protection locked="0"/>
    </xf>
    <xf numFmtId="0" fontId="7" fillId="5" borderId="55" xfId="0" applyFont="1" applyFill="1" applyBorder="1" applyProtection="1">
      <protection locked="0"/>
    </xf>
    <xf numFmtId="0" fontId="8" fillId="5" borderId="31" xfId="0" applyFont="1" applyFill="1" applyBorder="1" applyProtection="1">
      <protection locked="0"/>
    </xf>
    <xf numFmtId="14" fontId="8" fillId="0" borderId="31" xfId="0" applyNumberFormat="1" applyFont="1" applyBorder="1" applyAlignment="1" applyProtection="1">
      <alignment horizontal="left"/>
      <protection locked="0"/>
    </xf>
    <xf numFmtId="0" fontId="0" fillId="0" borderId="0" xfId="0" applyProtection="1">
      <protection locked="0"/>
    </xf>
    <xf numFmtId="0" fontId="12" fillId="0" borderId="28" xfId="2" applyFont="1" applyBorder="1" applyAlignment="1" applyProtection="1">
      <alignment horizontal="center"/>
      <protection locked="0"/>
    </xf>
    <xf numFmtId="0" fontId="12" fillId="0" borderId="28" xfId="2" applyFont="1" applyBorder="1" applyProtection="1">
      <protection locked="0"/>
    </xf>
    <xf numFmtId="9" fontId="12" fillId="0" borderId="2" xfId="3" applyFont="1" applyFill="1" applyBorder="1" applyProtection="1">
      <protection locked="0"/>
    </xf>
    <xf numFmtId="9" fontId="12" fillId="0" borderId="48" xfId="3" applyFont="1" applyFill="1" applyBorder="1" applyAlignment="1" applyProtection="1">
      <alignment horizontal="center"/>
      <protection locked="0"/>
    </xf>
    <xf numFmtId="9" fontId="12" fillId="0" borderId="49" xfId="3" applyFont="1" applyFill="1" applyBorder="1" applyAlignment="1" applyProtection="1">
      <alignment horizontal="center"/>
      <protection locked="0"/>
    </xf>
    <xf numFmtId="3" fontId="12" fillId="0" borderId="17" xfId="2" applyNumberFormat="1" applyFont="1" applyBorder="1" applyAlignment="1" applyProtection="1">
      <alignment horizontal="center"/>
      <protection locked="0"/>
    </xf>
    <xf numFmtId="3" fontId="12" fillId="0" borderId="48" xfId="2" applyNumberFormat="1" applyFont="1" applyBorder="1" applyProtection="1">
      <protection locked="0"/>
    </xf>
    <xf numFmtId="3" fontId="12" fillId="0" borderId="49" xfId="2" applyNumberFormat="1" applyFont="1" applyBorder="1" applyProtection="1">
      <protection locked="0"/>
    </xf>
    <xf numFmtId="3" fontId="12" fillId="0" borderId="51" xfId="2" applyNumberFormat="1" applyFont="1" applyBorder="1" applyProtection="1">
      <protection locked="0"/>
    </xf>
    <xf numFmtId="3" fontId="12" fillId="0" borderId="6" xfId="2" applyNumberFormat="1" applyFont="1" applyBorder="1" applyProtection="1">
      <protection locked="0"/>
    </xf>
    <xf numFmtId="0" fontId="12" fillId="0" borderId="17" xfId="2" applyFont="1" applyBorder="1" applyAlignment="1" applyProtection="1">
      <alignment horizontal="center"/>
      <protection locked="0"/>
    </xf>
    <xf numFmtId="0" fontId="12" fillId="0" borderId="6" xfId="2" applyFont="1" applyBorder="1" applyProtection="1">
      <protection locked="0"/>
    </xf>
    <xf numFmtId="3" fontId="12" fillId="0" borderId="50" xfId="2" applyNumberFormat="1" applyFont="1" applyBorder="1" applyProtection="1">
      <protection locked="0"/>
    </xf>
    <xf numFmtId="0" fontId="7" fillId="0" borderId="3" xfId="0" applyFont="1" applyBorder="1" applyProtection="1">
      <protection locked="0"/>
    </xf>
    <xf numFmtId="164" fontId="8" fillId="0" borderId="0" xfId="0" applyNumberFormat="1" applyFont="1"/>
    <xf numFmtId="164" fontId="3" fillId="0" borderId="18" xfId="0" applyNumberFormat="1" applyFont="1" applyBorder="1" applyAlignment="1">
      <alignment horizontal="center"/>
    </xf>
    <xf numFmtId="164" fontId="8" fillId="0" borderId="19" xfId="0" applyNumberFormat="1" applyFont="1" applyBorder="1" applyAlignment="1">
      <alignment horizontal="center"/>
    </xf>
    <xf numFmtId="164" fontId="8" fillId="0" borderId="19" xfId="0" applyNumberFormat="1" applyFont="1" applyBorder="1"/>
    <xf numFmtId="164" fontId="8" fillId="3" borderId="22" xfId="0" applyNumberFormat="1" applyFont="1" applyFill="1" applyBorder="1" applyAlignment="1">
      <alignment horizontal="right" vertical="top" wrapText="1"/>
    </xf>
    <xf numFmtId="164" fontId="20" fillId="0" borderId="19" xfId="0" applyNumberFormat="1" applyFont="1" applyBorder="1"/>
    <xf numFmtId="164" fontId="8" fillId="3" borderId="26" xfId="0" applyNumberFormat="1" applyFont="1" applyFill="1" applyBorder="1" applyAlignment="1">
      <alignment horizontal="right" vertical="top" wrapText="1"/>
    </xf>
    <xf numFmtId="164" fontId="8" fillId="0" borderId="69" xfId="0" applyNumberFormat="1" applyFont="1" applyBorder="1"/>
    <xf numFmtId="164" fontId="8" fillId="0" borderId="66" xfId="0" applyNumberFormat="1" applyFont="1" applyBorder="1"/>
    <xf numFmtId="164" fontId="8" fillId="0" borderId="67" xfId="0" applyNumberFormat="1" applyFont="1" applyBorder="1"/>
    <xf numFmtId="164" fontId="8" fillId="0" borderId="67" xfId="0" applyNumberFormat="1" applyFont="1" applyBorder="1" applyAlignment="1">
      <alignment vertical="top" wrapText="1"/>
    </xf>
    <xf numFmtId="164" fontId="8" fillId="3" borderId="68" xfId="0" applyNumberFormat="1" applyFont="1" applyFill="1" applyBorder="1" applyAlignment="1">
      <alignment horizontal="right" vertical="top" wrapText="1"/>
    </xf>
    <xf numFmtId="164" fontId="8" fillId="0" borderId="0" xfId="0" applyNumberFormat="1" applyFont="1" applyAlignment="1">
      <alignment vertical="top" wrapText="1"/>
    </xf>
    <xf numFmtId="0" fontId="8" fillId="0" borderId="64" xfId="0" applyFont="1" applyBorder="1" applyAlignment="1" applyProtection="1">
      <alignment horizontal="left"/>
      <protection locked="0"/>
    </xf>
    <xf numFmtId="0" fontId="8" fillId="0" borderId="65" xfId="0" applyFont="1" applyBorder="1" applyAlignment="1" applyProtection="1">
      <alignment horizontal="left"/>
      <protection locked="0"/>
    </xf>
    <xf numFmtId="0" fontId="8" fillId="0" borderId="15" xfId="0" applyFont="1" applyBorder="1" applyAlignment="1" applyProtection="1">
      <alignment horizontal="left"/>
      <protection locked="0"/>
    </xf>
    <xf numFmtId="0" fontId="8" fillId="0" borderId="56" xfId="0" applyFont="1" applyBorder="1" applyAlignment="1" applyProtection="1">
      <alignment horizontal="left"/>
      <protection locked="0"/>
    </xf>
    <xf numFmtId="3" fontId="8" fillId="0" borderId="15" xfId="0" applyNumberFormat="1" applyFont="1" applyBorder="1" applyAlignment="1" applyProtection="1">
      <alignment horizontal="left"/>
      <protection locked="0"/>
    </xf>
    <xf numFmtId="3" fontId="8" fillId="0" borderId="56" xfId="0" applyNumberFormat="1" applyFont="1" applyBorder="1" applyAlignment="1" applyProtection="1">
      <alignment horizontal="left"/>
      <protection locked="0"/>
    </xf>
    <xf numFmtId="3" fontId="3" fillId="0" borderId="2"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3" fillId="0" borderId="0" xfId="0" applyFont="1" applyAlignment="1">
      <alignmen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61" xfId="0" applyFont="1" applyBorder="1" applyAlignment="1">
      <alignment horizontal="center" vertical="top" wrapText="1"/>
    </xf>
    <xf numFmtId="0" fontId="3" fillId="0" borderId="62" xfId="0" applyFont="1" applyBorder="1" applyAlignment="1">
      <alignment horizontal="center" vertical="top" wrapText="1"/>
    </xf>
    <xf numFmtId="3" fontId="3" fillId="0" borderId="62" xfId="0" applyNumberFormat="1" applyFont="1" applyBorder="1" applyAlignment="1">
      <alignment horizontal="center" vertical="top" wrapText="1"/>
    </xf>
    <xf numFmtId="3" fontId="3" fillId="0" borderId="63" xfId="0" applyNumberFormat="1" applyFont="1" applyBorder="1" applyAlignment="1">
      <alignment horizontal="center" vertical="top" wrapText="1"/>
    </xf>
    <xf numFmtId="0" fontId="14" fillId="0" borderId="6"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17" xfId="2" applyFont="1" applyBorder="1" applyAlignment="1">
      <alignment horizontal="center" vertical="center" wrapText="1"/>
    </xf>
    <xf numFmtId="3" fontId="11" fillId="0" borderId="28" xfId="2" applyNumberFormat="1" applyFont="1" applyBorder="1" applyAlignment="1">
      <alignment horizontal="center" vertical="center" wrapText="1"/>
    </xf>
    <xf numFmtId="3" fontId="11" fillId="0" borderId="6" xfId="2" applyNumberFormat="1" applyFont="1" applyBorder="1" applyAlignment="1">
      <alignment horizontal="center" vertical="center" wrapText="1"/>
    </xf>
    <xf numFmtId="3" fontId="11" fillId="0" borderId="17" xfId="2" applyNumberFormat="1" applyFont="1" applyBorder="1" applyAlignment="1">
      <alignment horizontal="center" vertical="center" wrapText="1"/>
    </xf>
    <xf numFmtId="3" fontId="11" fillId="3" borderId="48" xfId="2" applyNumberFormat="1" applyFont="1" applyFill="1" applyBorder="1" applyAlignment="1">
      <alignment horizontal="center" vertical="center"/>
    </xf>
    <xf numFmtId="3" fontId="11" fillId="3" borderId="49" xfId="2" applyNumberFormat="1" applyFont="1" applyFill="1" applyBorder="1" applyAlignment="1">
      <alignment horizontal="center" vertical="center"/>
    </xf>
    <xf numFmtId="3" fontId="11" fillId="3" borderId="50" xfId="2" applyNumberFormat="1" applyFont="1" applyFill="1" applyBorder="1" applyAlignment="1">
      <alignment horizontal="center" vertical="center"/>
    </xf>
    <xf numFmtId="4" fontId="8" fillId="0" borderId="31" xfId="0" applyNumberFormat="1" applyFont="1" applyBorder="1" applyProtection="1">
      <protection locked="0"/>
    </xf>
  </cellXfs>
  <cellStyles count="6">
    <cellStyle name="Prozent" xfId="1" builtinId="5"/>
    <cellStyle name="Prozent 2" xfId="3"/>
    <cellStyle name="Prozent 2 2" xfId="5"/>
    <cellStyle name="Standard" xfId="0" builtinId="0"/>
    <cellStyle name="Standard 2" xfId="2"/>
    <cellStyle name="Standard 2 2" xfId="4"/>
  </cellStyles>
  <dxfs count="0"/>
  <tableStyles count="0" defaultTableStyle="TableStyleMedium9" defaultPivotStyle="PivotStyleLight16"/>
  <colors>
    <mruColors>
      <color rgb="FFFFCC00"/>
      <color rgb="FFFFD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561975</xdr:colOff>
      <xdr:row>0</xdr:row>
      <xdr:rowOff>0</xdr:rowOff>
    </xdr:from>
    <xdr:to>
      <xdr:col>11</xdr:col>
      <xdr:colOff>1212849</xdr:colOff>
      <xdr:row>4</xdr:row>
      <xdr:rowOff>134471</xdr:rowOff>
    </xdr:to>
    <xdr:pic>
      <xdr:nvPicPr>
        <xdr:cNvPr id="2" name="Grafik 1">
          <a:extLst>
            <a:ext uri="{FF2B5EF4-FFF2-40B4-BE49-F238E27FC236}">
              <a16:creationId xmlns:a16="http://schemas.microsoft.com/office/drawing/2014/main" id="{D7B8FB13-E2E2-46A5-B636-3E01CF890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4350" y="0"/>
          <a:ext cx="3257549" cy="768350"/>
        </a:xfrm>
        <a:prstGeom prst="rect">
          <a:avLst/>
        </a:prstGeom>
      </xdr:spPr>
    </xdr:pic>
    <xdr:clientData/>
  </xdr:twoCellAnchor>
  <xdr:twoCellAnchor>
    <xdr:from>
      <xdr:col>4</xdr:col>
      <xdr:colOff>428625</xdr:colOff>
      <xdr:row>58</xdr:row>
      <xdr:rowOff>57150</xdr:rowOff>
    </xdr:from>
    <xdr:to>
      <xdr:col>4</xdr:col>
      <xdr:colOff>733425</xdr:colOff>
      <xdr:row>63</xdr:row>
      <xdr:rowOff>101600</xdr:rowOff>
    </xdr:to>
    <xdr:sp macro="" textlink="">
      <xdr:nvSpPr>
        <xdr:cNvPr id="3" name="Pfeil: nach rechts gekrümmt 2">
          <a:extLst>
            <a:ext uri="{FF2B5EF4-FFF2-40B4-BE49-F238E27FC236}">
              <a16:creationId xmlns:a16="http://schemas.microsoft.com/office/drawing/2014/main" id="{C34160BB-3EE0-3923-B281-BFDE3EA57ED1}"/>
            </a:ext>
          </a:extLst>
        </xdr:cNvPr>
        <xdr:cNvSpPr/>
      </xdr:nvSpPr>
      <xdr:spPr>
        <a:xfrm>
          <a:off x="7029450" y="8324850"/>
          <a:ext cx="304800" cy="854075"/>
        </a:xfrm>
        <a:prstGeom prst="curvedRightArrow">
          <a:avLst/>
        </a:prstGeom>
        <a:solidFill>
          <a:srgbClr val="FFDF57"/>
        </a:solidFill>
        <a:ln>
          <a:solidFill>
            <a:srgbClr val="FFCC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showGridLines="0" tabSelected="1" zoomScale="90" zoomScaleNormal="90" workbookViewId="0">
      <pane ySplit="10" topLeftCell="A11" activePane="bottomLeft" state="frozen"/>
      <selection pane="bottomLeft" activeCell="I5" sqref="I5"/>
    </sheetView>
  </sheetViews>
  <sheetFormatPr baseColWidth="10" defaultRowHeight="12.5" x14ac:dyDescent="0.25"/>
  <cols>
    <col min="1" max="1" width="4.54296875" style="4" customWidth="1"/>
    <col min="2" max="2" width="49.08984375" style="4" customWidth="1"/>
    <col min="3" max="3" width="28.36328125" style="4" customWidth="1"/>
    <col min="4" max="4" width="14.08984375" style="151" customWidth="1"/>
    <col min="5" max="5" width="11.7265625" style="103" customWidth="1"/>
    <col min="6" max="7" width="10.36328125" style="103" customWidth="1"/>
    <col min="8" max="8" width="18.6328125" style="2" customWidth="1"/>
    <col min="9" max="9" width="20.1796875" style="2" customWidth="1"/>
    <col min="10" max="12" width="18.6328125" style="2" customWidth="1"/>
    <col min="13" max="13" width="11.453125" style="111"/>
    <col min="14" max="14" width="14.7265625" style="240" customWidth="1"/>
    <col min="15" max="16384" width="10.90625" style="4"/>
  </cols>
  <sheetData>
    <row r="1" spans="1:14" ht="13" x14ac:dyDescent="0.3">
      <c r="A1" s="1" t="str">
        <f>IF($I$3="","",VLOOKUP($I$3,Sprachversionen!$B:$DZ,2,FALSE))</f>
        <v>B U D G E T   D U   P R O J E T    E T    P L A N   D E   F I N A N C E M E N T</v>
      </c>
    </row>
    <row r="2" spans="1:14" ht="13" x14ac:dyDescent="0.3">
      <c r="A2" s="1"/>
    </row>
    <row r="3" spans="1:14" ht="13" x14ac:dyDescent="0.3">
      <c r="A3" s="1" t="str">
        <f>IF($I$3="","",VLOOKUP($I$3,Sprachversionen!$B:$DZ,3,FALSE))</f>
        <v>Titre du projet</v>
      </c>
      <c r="C3" s="239"/>
      <c r="D3" s="152"/>
      <c r="E3" s="120"/>
      <c r="F3" s="107"/>
      <c r="G3" s="107"/>
      <c r="H3" s="4" t="str">
        <f>IF($I$3="","Chose your language",VLOOKUP($I$3,Sprachversionen!$B:$DZ,7,FALSE))</f>
        <v>Langue</v>
      </c>
      <c r="I3" s="222" t="s">
        <v>216</v>
      </c>
      <c r="J3" s="3"/>
    </row>
    <row r="4" spans="1:14" ht="13" x14ac:dyDescent="0.3">
      <c r="A4" s="1" t="str">
        <f>IF($I$3="","",VLOOKUP($I$3,Sprachversionen!$B:$DZ,52,FALSE))</f>
        <v>Porteur de projet</v>
      </c>
      <c r="C4" s="219"/>
      <c r="D4" s="153"/>
      <c r="E4" s="121"/>
      <c r="F4" s="107"/>
      <c r="G4" s="107"/>
      <c r="H4" s="4" t="str">
        <f>IF($I$3="","Chose your currency",VLOOKUP($I$3,Sprachversionen!$B:$DZ,8,FALSE))</f>
        <v>Monnaie locale</v>
      </c>
      <c r="I4" s="223"/>
      <c r="J4" s="4"/>
    </row>
    <row r="5" spans="1:14" x14ac:dyDescent="0.25">
      <c r="A5" s="4" t="str">
        <f>IF($I$3="","",VLOOKUP($I$3,Sprachversionen!$B:$DZ,4,FALSE))</f>
        <v>Durée prévue du projet (nombre de mois)</v>
      </c>
      <c r="C5" s="220"/>
      <c r="E5" s="107"/>
      <c r="F5" s="107"/>
      <c r="G5" s="107"/>
      <c r="H5" s="4" t="str">
        <f>IF($I$3="","",VLOOKUP($I$3,Sprachversionen!$B:$DZ,9,FALSE))&amp;IF($I$4="",""," € / "&amp;I4)</f>
        <v>Taux d'échange</v>
      </c>
      <c r="I5" s="277"/>
    </row>
    <row r="6" spans="1:14" x14ac:dyDescent="0.25">
      <c r="A6" s="4" t="str">
        <f>IF($I$3="","",VLOOKUP($I$3,Sprachversionen!$B:$DZ,5,FALSE))</f>
        <v>Début prévu du projet</v>
      </c>
      <c r="C6" s="221" t="s">
        <v>14</v>
      </c>
      <c r="E6" s="107"/>
      <c r="F6" s="107"/>
      <c r="G6" s="107"/>
      <c r="H6" s="2" t="str">
        <f>IF($I$3="","",VLOOKUP($I$3,Sprachversionen!$B:$DZ,6,FALSE))</f>
        <v>Date dernière modification</v>
      </c>
      <c r="I6" s="224"/>
    </row>
    <row r="7" spans="1:14" x14ac:dyDescent="0.25">
      <c r="J7" s="43"/>
      <c r="K7" s="43"/>
      <c r="L7" s="43"/>
    </row>
    <row r="8" spans="1:14" ht="13.5" thickBot="1" x14ac:dyDescent="0.3">
      <c r="A8" s="261"/>
      <c r="B8" s="44"/>
      <c r="D8" s="262" t="str">
        <f>IF($I$3="","",VLOOKUP($I$3,Sprachversionen!$B:$DZ,24,FALSE))</f>
        <v>Calcul des coûts</v>
      </c>
      <c r="E8" s="263" t="e">
        <f>IF($I$3="","Please chose your language",VLOOKUP($I$3,#REF!,23,FALSE))</f>
        <v>#REF!</v>
      </c>
      <c r="F8" s="263" t="e">
        <f>IF($I$3="","Please chose your language",VLOOKUP($I$3,#REF!,23,FALSE))</f>
        <v>#REF!</v>
      </c>
      <c r="G8" s="263" t="e">
        <f>IF($I$3="","Please chose your language",VLOOKUP($I$3,#REF!,23,FALSE))</f>
        <v>#REF!</v>
      </c>
      <c r="H8" s="263" t="e">
        <f>IF($I$3="","Please chose your language",VLOOKUP($I$3,#REF!,23,FALSE))</f>
        <v>#REF!</v>
      </c>
      <c r="I8" s="127" t="s">
        <v>0</v>
      </c>
      <c r="J8" s="259" t="str">
        <f>IF($I$3="","",VLOOKUP($I$3,Sprachversionen!$B:$DZ,25,FALSE))</f>
        <v>Coûts par année/phase (le cas échéant)</v>
      </c>
      <c r="K8" s="259" t="e">
        <f>IF($I$3="","Please chose your language",VLOOKUP($I$3,#REF!,23,FALSE))</f>
        <v>#REF!</v>
      </c>
      <c r="L8" s="260" t="e">
        <f>IF($I$3="","Please chose your language",VLOOKUP($I$3,#REF!,23,FALSE))</f>
        <v>#REF!</v>
      </c>
      <c r="M8" s="112"/>
    </row>
    <row r="9" spans="1:14" ht="13" x14ac:dyDescent="0.3">
      <c r="A9" s="261"/>
      <c r="B9" s="44"/>
      <c r="C9" s="45" t="str">
        <f>IF($I$3="","",VLOOKUP($I$3,Sprachversionen!$B:$DZ,26,FALSE))</f>
        <v>Détail calcul des coûts</v>
      </c>
      <c r="D9" s="154" t="str">
        <f>IF($I$3="","",VLOOKUP($I$3,Sprachversionen!$B:$DZ,27,FALSE))</f>
        <v>Unité</v>
      </c>
      <c r="E9" s="45" t="str">
        <f>IF($I$3="","",VLOOKUP($I$3,Sprachversionen!$B:$DZ,28,FALSE))</f>
        <v>Quantité</v>
      </c>
      <c r="F9" s="45" t="str">
        <f>IF($I$3="","",VLOOKUP($I$3,Sprachversionen!$B:$DZ,29,FALSE))</f>
        <v xml:space="preserve">% </v>
      </c>
      <c r="G9" s="45" t="str">
        <f>IF($I$3="","",VLOOKUP($I$3,Sprachversionen!$B:$DZ,30,FALSE))</f>
        <v>Fréquence</v>
      </c>
      <c r="H9" s="46" t="str">
        <f>IF($I$3="","",VLOOKUP($I$3,Sprachversionen!$B:$DZ,31,FALSE))</f>
        <v>Coûts par unité</v>
      </c>
      <c r="I9" s="47" t="str">
        <f>IF($I$3="","",VLOOKUP($I$3,Sprachversionen!$B:$DZ,32,FALSE))</f>
        <v>Coût total</v>
      </c>
      <c r="J9" s="48" t="str">
        <f>IF($I$3="","",VLOOKUP($I$3,Sprachversionen!$B:$DZ,33,FALSE))</f>
        <v>1ère année/phase</v>
      </c>
      <c r="K9" s="49" t="str">
        <f>IF($I$3="","",VLOOKUP($I$3,Sprachversionen!$B:$DZ,34,FALSE))</f>
        <v>2e année/phase</v>
      </c>
      <c r="L9" s="49" t="str">
        <f>IF($I$3="","",VLOOKUP($I$3,Sprachversionen!$B:$DZ,35,FALSE))</f>
        <v>3e année/phase</v>
      </c>
      <c r="M9" s="112"/>
      <c r="N9" s="241" t="str">
        <f>IF($I$3="","",I9)</f>
        <v>Coût total</v>
      </c>
    </row>
    <row r="10" spans="1:14" ht="18" customHeight="1" x14ac:dyDescent="0.25">
      <c r="B10" s="50"/>
      <c r="C10" s="51"/>
      <c r="D10" s="52" t="str">
        <f>IF($I$3="","",VLOOKUP($I$3,Sprachversionen!$B:$DZ,36,FALSE))</f>
        <v>texte uniquement</v>
      </c>
      <c r="E10" s="53" t="s">
        <v>0</v>
      </c>
      <c r="F10" s="53"/>
      <c r="G10" s="53"/>
      <c r="H10" s="54" t="s">
        <v>0</v>
      </c>
      <c r="I10" s="55" t="str">
        <f>IF($I$3="","",VLOOKUP($I$3,Sprachversionen!$B:$DZ,37,FALSE))</f>
        <v>en monnaie locale</v>
      </c>
      <c r="J10" s="56" t="str">
        <f>IF($I$3="","",VLOOKUP($I$3,Sprachversionen!$B:$DZ,37,FALSE))</f>
        <v>en monnaie locale</v>
      </c>
      <c r="K10" s="52" t="str">
        <f>IF($I$3="","",VLOOKUP($I$3,Sprachversionen!$B:$DZ,37,FALSE))</f>
        <v>en monnaie locale</v>
      </c>
      <c r="L10" s="52" t="str">
        <f>IF($I$3="","",VLOOKUP($I$3,Sprachversionen!$B:$DZ,37,FALSE))</f>
        <v>en monnaie locale</v>
      </c>
      <c r="M10" s="112"/>
      <c r="N10" s="242" t="str">
        <f>IF(Budget!$I$3="","",VLOOKUP(Budget!$I$3,Sprachversionen!$B:$DZ,59,FALSE))</f>
        <v>en €</v>
      </c>
    </row>
    <row r="11" spans="1:14" ht="13" x14ac:dyDescent="0.3">
      <c r="A11" s="57" t="str">
        <f>IF($I$3="","",VLOOKUP($I$3,Sprachversionen!$B:$DZ,10,FALSE))</f>
        <v>1. Dépenses de construction</v>
      </c>
      <c r="B11" s="58"/>
      <c r="C11" s="59"/>
      <c r="D11" s="60"/>
      <c r="E11" s="61"/>
      <c r="F11" s="62"/>
      <c r="G11" s="63"/>
      <c r="H11" s="64"/>
      <c r="I11" s="65"/>
      <c r="J11" s="66"/>
      <c r="K11" s="67"/>
      <c r="L11" s="68"/>
      <c r="M11" s="113"/>
      <c r="N11" s="243"/>
    </row>
    <row r="12" spans="1:14" s="156" customFormat="1" x14ac:dyDescent="0.25">
      <c r="A12" s="157" t="s">
        <v>8</v>
      </c>
      <c r="B12" s="158"/>
      <c r="C12" s="159"/>
      <c r="D12" s="160"/>
      <c r="E12" s="161"/>
      <c r="F12" s="162"/>
      <c r="G12" s="163"/>
      <c r="H12" s="164"/>
      <c r="I12" s="165">
        <f>E12*F12*G12*H12</f>
        <v>0</v>
      </c>
      <c r="J12" s="166"/>
      <c r="K12" s="167"/>
      <c r="L12" s="168"/>
      <c r="M12" s="113"/>
      <c r="N12" s="243" t="str">
        <f>IFERROR(I12/$I$5,"")</f>
        <v/>
      </c>
    </row>
    <row r="13" spans="1:14" s="156" customFormat="1" x14ac:dyDescent="0.25">
      <c r="A13" s="157" t="s">
        <v>1</v>
      </c>
      <c r="B13" s="158"/>
      <c r="C13" s="159"/>
      <c r="D13" s="160"/>
      <c r="E13" s="161"/>
      <c r="F13" s="162"/>
      <c r="G13" s="163"/>
      <c r="H13" s="164"/>
      <c r="I13" s="165">
        <f t="shared" ref="I13:I15" si="0">E13*F13*G13*H13</f>
        <v>0</v>
      </c>
      <c r="J13" s="166"/>
      <c r="K13" s="167"/>
      <c r="L13" s="168"/>
      <c r="M13" s="113"/>
      <c r="N13" s="243" t="str">
        <f t="shared" ref="N13:N60" si="1">IFERROR(I13/$I$5,"")</f>
        <v/>
      </c>
    </row>
    <row r="14" spans="1:14" s="156" customFormat="1" x14ac:dyDescent="0.25">
      <c r="A14" s="157" t="s">
        <v>2</v>
      </c>
      <c r="B14" s="158"/>
      <c r="C14" s="159"/>
      <c r="D14" s="160"/>
      <c r="E14" s="161"/>
      <c r="F14" s="162"/>
      <c r="G14" s="163"/>
      <c r="H14" s="164"/>
      <c r="I14" s="165">
        <f t="shared" si="0"/>
        <v>0</v>
      </c>
      <c r="J14" s="166"/>
      <c r="K14" s="167"/>
      <c r="L14" s="168"/>
      <c r="M14" s="113"/>
      <c r="N14" s="243" t="str">
        <f t="shared" si="1"/>
        <v/>
      </c>
    </row>
    <row r="15" spans="1:14" s="156" customFormat="1" x14ac:dyDescent="0.25">
      <c r="A15" s="169" t="s">
        <v>3</v>
      </c>
      <c r="B15" s="158"/>
      <c r="C15" s="159"/>
      <c r="D15" s="160"/>
      <c r="E15" s="161"/>
      <c r="F15" s="162"/>
      <c r="G15" s="163"/>
      <c r="H15" s="164"/>
      <c r="I15" s="165">
        <f t="shared" si="0"/>
        <v>0</v>
      </c>
      <c r="J15" s="166"/>
      <c r="K15" s="167"/>
      <c r="L15" s="170"/>
      <c r="M15" s="113"/>
      <c r="N15" s="243" t="str">
        <f t="shared" si="1"/>
        <v/>
      </c>
    </row>
    <row r="16" spans="1:14" ht="13" x14ac:dyDescent="0.3">
      <c r="A16" s="73" t="str">
        <f>IF($I$3="","",VLOOKUP($I$3,Sprachversionen!$B:$DZ,11,FALSE))</f>
        <v xml:space="preserve">     Sous-total dépenses de construction</v>
      </c>
      <c r="B16" s="74"/>
      <c r="C16" s="141"/>
      <c r="D16" s="142"/>
      <c r="E16" s="142"/>
      <c r="F16" s="143"/>
      <c r="G16" s="142"/>
      <c r="H16" s="144"/>
      <c r="I16" s="75">
        <f>SUM(I12:I15)</f>
        <v>0</v>
      </c>
      <c r="J16" s="76">
        <f t="shared" ref="J16:L16" si="2">SUM(J12:J15)</f>
        <v>0</v>
      </c>
      <c r="K16" s="77">
        <f t="shared" si="2"/>
        <v>0</v>
      </c>
      <c r="L16" s="78">
        <f t="shared" si="2"/>
        <v>0</v>
      </c>
      <c r="M16" s="113" t="b">
        <f>I16=SUM(J16:L16)</f>
        <v>1</v>
      </c>
      <c r="N16" s="244">
        <f>IFERROR(I16/$I$5,0)</f>
        <v>0</v>
      </c>
    </row>
    <row r="17" spans="1:14" ht="13" x14ac:dyDescent="0.3">
      <c r="A17" s="79" t="str">
        <f>IF($I$3="","",VLOOKUP($I$3,Sprachversionen!$B:$DZ,12,FALSE))</f>
        <v>2. Dépenses uniques (investissements)</v>
      </c>
      <c r="B17" s="80"/>
      <c r="C17" s="59"/>
      <c r="D17" s="85"/>
      <c r="E17" s="86"/>
      <c r="F17" s="62"/>
      <c r="G17" s="87"/>
      <c r="H17" s="140"/>
      <c r="I17" s="81"/>
      <c r="J17" s="70"/>
      <c r="K17" s="71"/>
      <c r="L17" s="72"/>
      <c r="M17" s="113"/>
      <c r="N17" s="243"/>
    </row>
    <row r="18" spans="1:14" s="156" customFormat="1" x14ac:dyDescent="0.25">
      <c r="A18" s="157" t="s">
        <v>44</v>
      </c>
      <c r="B18" s="158"/>
      <c r="C18" s="159"/>
      <c r="D18" s="171"/>
      <c r="E18" s="172"/>
      <c r="F18" s="162"/>
      <c r="G18" s="173"/>
      <c r="H18" s="164"/>
      <c r="I18" s="165">
        <f t="shared" ref="I18:I21" si="3">E18*F18*G18*H18</f>
        <v>0</v>
      </c>
      <c r="J18" s="166"/>
      <c r="K18" s="167"/>
      <c r="L18" s="168"/>
      <c r="M18" s="113"/>
      <c r="N18" s="243" t="str">
        <f t="shared" si="1"/>
        <v/>
      </c>
    </row>
    <row r="19" spans="1:14" s="156" customFormat="1" x14ac:dyDescent="0.25">
      <c r="A19" s="157" t="s">
        <v>4</v>
      </c>
      <c r="B19" s="158"/>
      <c r="C19" s="159"/>
      <c r="D19" s="171"/>
      <c r="E19" s="172"/>
      <c r="F19" s="162"/>
      <c r="G19" s="173"/>
      <c r="H19" s="164"/>
      <c r="I19" s="165">
        <f t="shared" si="3"/>
        <v>0</v>
      </c>
      <c r="J19" s="166"/>
      <c r="K19" s="167"/>
      <c r="L19" s="168"/>
      <c r="M19" s="113"/>
      <c r="N19" s="243" t="str">
        <f t="shared" si="1"/>
        <v/>
      </c>
    </row>
    <row r="20" spans="1:14" s="156" customFormat="1" x14ac:dyDescent="0.25">
      <c r="A20" s="157" t="s">
        <v>5</v>
      </c>
      <c r="B20" s="158"/>
      <c r="C20" s="159"/>
      <c r="D20" s="171"/>
      <c r="E20" s="172"/>
      <c r="F20" s="162"/>
      <c r="G20" s="173"/>
      <c r="H20" s="164"/>
      <c r="I20" s="165">
        <f t="shared" si="3"/>
        <v>0</v>
      </c>
      <c r="J20" s="166"/>
      <c r="K20" s="167"/>
      <c r="L20" s="168"/>
      <c r="M20" s="113"/>
      <c r="N20" s="243" t="str">
        <f t="shared" si="1"/>
        <v/>
      </c>
    </row>
    <row r="21" spans="1:14" s="156" customFormat="1" x14ac:dyDescent="0.25">
      <c r="A21" s="174" t="s">
        <v>3</v>
      </c>
      <c r="B21" s="175"/>
      <c r="C21" s="159"/>
      <c r="D21" s="171"/>
      <c r="E21" s="172"/>
      <c r="F21" s="162"/>
      <c r="G21" s="173"/>
      <c r="H21" s="164"/>
      <c r="I21" s="165">
        <f t="shared" si="3"/>
        <v>0</v>
      </c>
      <c r="J21" s="166"/>
      <c r="K21" s="167"/>
      <c r="L21" s="168"/>
      <c r="M21" s="113"/>
      <c r="N21" s="243" t="str">
        <f t="shared" si="1"/>
        <v/>
      </c>
    </row>
    <row r="22" spans="1:14" ht="13" x14ac:dyDescent="0.3">
      <c r="A22" s="73" t="str">
        <f>IF($I$3="","",VLOOKUP($I$3,Sprachversionen!$B:$DZ,13,FALSE))</f>
        <v xml:space="preserve">     Sous-total dépenses uniques (investissements)</v>
      </c>
      <c r="B22" s="74"/>
      <c r="C22" s="141"/>
      <c r="D22" s="142"/>
      <c r="E22" s="142"/>
      <c r="F22" s="143"/>
      <c r="G22" s="142"/>
      <c r="H22" s="144"/>
      <c r="I22" s="82">
        <f>SUM(I18:I21)</f>
        <v>0</v>
      </c>
      <c r="J22" s="76">
        <f t="shared" ref="J22:L22" si="4">SUM(J18:J21)</f>
        <v>0</v>
      </c>
      <c r="K22" s="77">
        <f t="shared" si="4"/>
        <v>0</v>
      </c>
      <c r="L22" s="78">
        <f t="shared" si="4"/>
        <v>0</v>
      </c>
      <c r="M22" s="113" t="b">
        <f>I22=SUM(J22:L22)</f>
        <v>1</v>
      </c>
      <c r="N22" s="244">
        <f>IFERROR(I22/$I$5,0)</f>
        <v>0</v>
      </c>
    </row>
    <row r="23" spans="1:14" ht="13" x14ac:dyDescent="0.3">
      <c r="A23" s="79" t="str">
        <f>IF($I$3="","",VLOOKUP($I$3,Sprachversionen!$B:$DZ,14,FALSE))</f>
        <v>3. Personnel</v>
      </c>
      <c r="B23" s="83"/>
      <c r="C23" s="84"/>
      <c r="D23" s="85"/>
      <c r="E23" s="86"/>
      <c r="F23" s="62"/>
      <c r="G23" s="87"/>
      <c r="H23" s="64"/>
      <c r="I23" s="69"/>
      <c r="J23" s="70"/>
      <c r="K23" s="71"/>
      <c r="L23" s="72"/>
      <c r="M23" s="113"/>
      <c r="N23" s="243" t="str">
        <f t="shared" si="1"/>
        <v/>
      </c>
    </row>
    <row r="24" spans="1:14" s="176" customFormat="1" x14ac:dyDescent="0.25">
      <c r="A24" s="177" t="s">
        <v>40</v>
      </c>
      <c r="B24" s="178" t="str" cm="1">
        <f t="array" ref="B24">IF(_xlfn._xlws.SORT(_xlfn.UNIQUE('Structure salariale'!C9:C50))=0,"",_xlfn._xlws.SORT(_xlfn.UNIQUE('Structure salariale'!C9:C50)))</f>
        <v/>
      </c>
      <c r="C24" s="159"/>
      <c r="D24" s="171" t="str">
        <f>IF(B24="","",IF(Budget!$I$3="","",VLOOKUP(Budget!$I$3,Sprachversionen!$B:$DZ,83,FALSE)))</f>
        <v/>
      </c>
      <c r="E24" s="172" t="str">
        <f>IF(B24="","",COUNTIF('Structure salariale'!$C:$C,Budget!$B24))</f>
        <v/>
      </c>
      <c r="F24" s="162" t="str">
        <f>IF($B24="","",SUMIF('Structure salariale'!$C:$C,Budget!$B24,'Structure salariale'!$R:$R)/Budget!$E24)</f>
        <v/>
      </c>
      <c r="G24" s="173" t="str">
        <f>IF($B24="","",SUMIF('Structure salariale'!$C:$C,Budget!$B24,'Structure salariale'!$S:$S)/Budget!$E24)</f>
        <v/>
      </c>
      <c r="H24" s="164" t="str">
        <f>IF($B24="","",SUMIF('Structure salariale'!$C:$C,Budget!$B24,'Structure salariale'!$T:$T)/Budget!$E24)</f>
        <v/>
      </c>
      <c r="I24" s="165" t="str">
        <f>IFERROR(E24*F24*G24*H24,"")</f>
        <v/>
      </c>
      <c r="J24" s="166" t="str">
        <f>IF($B24="","",SUMIF('Structure salariale'!$C:$C,Budget!$B24,'Structure salariale'!$N:$N))</f>
        <v/>
      </c>
      <c r="K24" s="167" t="str">
        <f>IF($B24="","",SUMIF('Structure salariale'!$C:$C,Budget!$B24,'Structure salariale'!$O:$O))</f>
        <v/>
      </c>
      <c r="L24" s="168" t="str">
        <f>IF($B24="","",SUMIF('Structure salariale'!$C:$C,Budget!$B24,'Structure salariale'!$P:$P))</f>
        <v/>
      </c>
      <c r="M24" s="113"/>
      <c r="N24" s="243" t="str">
        <f t="shared" si="1"/>
        <v/>
      </c>
    </row>
    <row r="25" spans="1:14" s="176" customFormat="1" x14ac:dyDescent="0.25">
      <c r="A25" s="177" t="s">
        <v>6</v>
      </c>
      <c r="B25" s="178"/>
      <c r="C25" s="159"/>
      <c r="D25" s="171" t="str">
        <f>IF(B25="","",IF(Budget!$I$3="","",VLOOKUP(Budget!$I$3,Sprachversionen!$B:$DZ,83,FALSE)))</f>
        <v/>
      </c>
      <c r="E25" s="172" t="str">
        <f>IF(B25="","",COUNTIF('Structure salariale'!$C:$C,Budget!$B25))</f>
        <v/>
      </c>
      <c r="F25" s="162" t="str">
        <f>IF($B25="","",SUMIF('Structure salariale'!$C:$C,Budget!$B25,'Structure salariale'!$R:$R)/Budget!$E25)</f>
        <v/>
      </c>
      <c r="G25" s="173" t="str">
        <f>IF($B25="","",SUMIF('Structure salariale'!$C:$C,Budget!$B25,'Structure salariale'!$S:$S)/Budget!$E25)</f>
        <v/>
      </c>
      <c r="H25" s="164" t="str">
        <f>IF($B25="","",SUMIF('Structure salariale'!$C:$C,Budget!$B25,'Structure salariale'!$T:$T)/Budget!$E25)</f>
        <v/>
      </c>
      <c r="I25" s="165" t="str">
        <f t="shared" ref="I25:I34" si="5">IFERROR(E25*F25*G25*H25,"")</f>
        <v/>
      </c>
      <c r="J25" s="166" t="str">
        <f>IF($B25="","",SUMIF('Structure salariale'!$C:$C,Budget!$B25,'Structure salariale'!$N:$N))</f>
        <v/>
      </c>
      <c r="K25" s="167" t="str">
        <f>IF($B25="","",SUMIF('Structure salariale'!$C:$C,Budget!$B25,'Structure salariale'!$O:$O))</f>
        <v/>
      </c>
      <c r="L25" s="168" t="str">
        <f>IF($B25="","",SUMIF('Structure salariale'!$C:$C,Budget!$B25,'Structure salariale'!$P:$P))</f>
        <v/>
      </c>
      <c r="M25" s="113"/>
      <c r="N25" s="243" t="str">
        <f t="shared" si="1"/>
        <v/>
      </c>
    </row>
    <row r="26" spans="1:14" s="176" customFormat="1" x14ac:dyDescent="0.25">
      <c r="A26" s="177" t="s">
        <v>7</v>
      </c>
      <c r="B26" s="178"/>
      <c r="C26" s="159"/>
      <c r="D26" s="171" t="str">
        <f>IF(B26="","",IF(Budget!$I$3="","",VLOOKUP(Budget!$I$3,Sprachversionen!$B:$DZ,83,FALSE)))</f>
        <v/>
      </c>
      <c r="E26" s="172" t="str">
        <f>IF(B26="","",COUNTIF('Structure salariale'!$C:$C,Budget!$B26))</f>
        <v/>
      </c>
      <c r="F26" s="162" t="str">
        <f>IF($B26="","",SUMIF('Structure salariale'!$C:$C,Budget!$B26,'Structure salariale'!$R:$R)/Budget!$E26)</f>
        <v/>
      </c>
      <c r="G26" s="173" t="str">
        <f>IF($B26="","",SUMIF('Structure salariale'!$C:$C,Budget!$B26,'Structure salariale'!$S:$S)/Budget!$E26)</f>
        <v/>
      </c>
      <c r="H26" s="164" t="str">
        <f>IF($B26="","",SUMIF('Structure salariale'!$C:$C,Budget!$B26,'Structure salariale'!$T:$T)/Budget!$E26)</f>
        <v/>
      </c>
      <c r="I26" s="165" t="str">
        <f t="shared" si="5"/>
        <v/>
      </c>
      <c r="J26" s="166" t="str">
        <f>IF($B26="","",SUMIF('Structure salariale'!$C:$C,Budget!$B26,'Structure salariale'!$N:$N))</f>
        <v/>
      </c>
      <c r="K26" s="167" t="str">
        <f>IF($B26="","",SUMIF('Structure salariale'!$C:$C,Budget!$B26,'Structure salariale'!$O:$O))</f>
        <v/>
      </c>
      <c r="L26" s="168" t="str">
        <f>IF($B26="","",SUMIF('Structure salariale'!$C:$C,Budget!$B26,'Structure salariale'!$P:$P))</f>
        <v/>
      </c>
      <c r="M26" s="113"/>
      <c r="N26" s="243" t="str">
        <f t="shared" si="1"/>
        <v/>
      </c>
    </row>
    <row r="27" spans="1:14" s="176" customFormat="1" x14ac:dyDescent="0.25">
      <c r="A27" s="177" t="s">
        <v>333</v>
      </c>
      <c r="B27" s="178"/>
      <c r="C27" s="159"/>
      <c r="D27" s="171" t="str">
        <f>IF(B27="","",IF(Budget!$I$3="","",VLOOKUP(Budget!$I$3,Sprachversionen!$B:$DZ,83,FALSE)))</f>
        <v/>
      </c>
      <c r="E27" s="172" t="str">
        <f>IF(B27="","",COUNTIF('Structure salariale'!$C:$C,Budget!$B27))</f>
        <v/>
      </c>
      <c r="F27" s="162" t="str">
        <f>IF($B27="","",SUMIF('Structure salariale'!$C:$C,Budget!$B27,'Structure salariale'!$R:$R)/Budget!$E27)</f>
        <v/>
      </c>
      <c r="G27" s="173" t="str">
        <f>IF($B27="","",SUMIF('Structure salariale'!$C:$C,Budget!$B27,'Structure salariale'!$S:$S)/Budget!$E27)</f>
        <v/>
      </c>
      <c r="H27" s="164" t="str">
        <f>IF($B27="","",SUMIF('Structure salariale'!$C:$C,Budget!$B27,'Structure salariale'!$T:$T)/Budget!$E27)</f>
        <v/>
      </c>
      <c r="I27" s="165" t="str">
        <f t="shared" si="5"/>
        <v/>
      </c>
      <c r="J27" s="166" t="str">
        <f>IF($B27="","",SUMIF('Structure salariale'!$C:$C,Budget!$B27,'Structure salariale'!$N:$N))</f>
        <v/>
      </c>
      <c r="K27" s="167" t="str">
        <f>IF($B27="","",SUMIF('Structure salariale'!$C:$C,Budget!$B27,'Structure salariale'!$O:$O))</f>
        <v/>
      </c>
      <c r="L27" s="168" t="str">
        <f>IF($B27="","",SUMIF('Structure salariale'!$C:$C,Budget!$B27,'Structure salariale'!$P:$P))</f>
        <v/>
      </c>
      <c r="M27" s="113"/>
      <c r="N27" s="243" t="str">
        <f t="shared" si="1"/>
        <v/>
      </c>
    </row>
    <row r="28" spans="1:14" s="176" customFormat="1" x14ac:dyDescent="0.25">
      <c r="A28" s="177" t="s">
        <v>334</v>
      </c>
      <c r="B28" s="178"/>
      <c r="C28" s="159"/>
      <c r="D28" s="171" t="str">
        <f>IF(B28="","",IF(Budget!$I$3="","",VLOOKUP(Budget!$I$3,Sprachversionen!$B:$DZ,83,FALSE)))</f>
        <v/>
      </c>
      <c r="E28" s="172" t="str">
        <f>IF(B28="","",COUNTIF('Structure salariale'!$C:$C,Budget!$B28))</f>
        <v/>
      </c>
      <c r="F28" s="162" t="str">
        <f>IF($B28="","",SUMIF('Structure salariale'!$C:$C,Budget!$B28,'Structure salariale'!$R:$R)/Budget!$E28)</f>
        <v/>
      </c>
      <c r="G28" s="173" t="str">
        <f>IF($B28="","",SUMIF('Structure salariale'!$C:$C,Budget!$B28,'Structure salariale'!$S:$S)/Budget!$E28)</f>
        <v/>
      </c>
      <c r="H28" s="164" t="str">
        <f>IF($B28="","",SUMIF('Structure salariale'!$C:$C,Budget!$B28,'Structure salariale'!$T:$T)/Budget!$E28)</f>
        <v/>
      </c>
      <c r="I28" s="165" t="str">
        <f t="shared" si="5"/>
        <v/>
      </c>
      <c r="J28" s="166" t="str">
        <f>IF($B28="","",SUMIF('Structure salariale'!$C:$C,Budget!$B28,'Structure salariale'!$N:$N))</f>
        <v/>
      </c>
      <c r="K28" s="167" t="str">
        <f>IF($B28="","",SUMIF('Structure salariale'!$C:$C,Budget!$B28,'Structure salariale'!$O:$O))</f>
        <v/>
      </c>
      <c r="L28" s="168" t="str">
        <f>IF($B28="","",SUMIF('Structure salariale'!$C:$C,Budget!$B28,'Structure salariale'!$P:$P))</f>
        <v/>
      </c>
      <c r="M28" s="113"/>
      <c r="N28" s="243" t="str">
        <f t="shared" si="1"/>
        <v/>
      </c>
    </row>
    <row r="29" spans="1:14" s="176" customFormat="1" x14ac:dyDescent="0.25">
      <c r="A29" s="177" t="s">
        <v>335</v>
      </c>
      <c r="B29" s="178"/>
      <c r="C29" s="159"/>
      <c r="D29" s="171" t="str">
        <f>IF(B29="","",IF(Budget!$I$3="","",VLOOKUP(Budget!$I$3,Sprachversionen!$B:$DZ,83,FALSE)))</f>
        <v/>
      </c>
      <c r="E29" s="172" t="str">
        <f>IF(B29="","",COUNTIF('Structure salariale'!$C:$C,Budget!$B29))</f>
        <v/>
      </c>
      <c r="F29" s="162" t="str">
        <f>IF($B29="","",SUMIF('Structure salariale'!$C:$C,Budget!$B29,'Structure salariale'!$R:$R)/Budget!$E29)</f>
        <v/>
      </c>
      <c r="G29" s="173" t="str">
        <f>IF($B29="","",SUMIF('Structure salariale'!$C:$C,Budget!$B29,'Structure salariale'!$S:$S)/Budget!$E29)</f>
        <v/>
      </c>
      <c r="H29" s="164" t="str">
        <f>IF($B29="","",SUMIF('Structure salariale'!$C:$C,Budget!$B29,'Structure salariale'!$T:$T)/Budget!$E29)</f>
        <v/>
      </c>
      <c r="I29" s="165" t="str">
        <f t="shared" si="5"/>
        <v/>
      </c>
      <c r="J29" s="166" t="str">
        <f>IF($B29="","",SUMIF('Structure salariale'!$C:$C,Budget!$B29,'Structure salariale'!$N:$N))</f>
        <v/>
      </c>
      <c r="K29" s="167" t="str">
        <f>IF($B29="","",SUMIF('Structure salariale'!$C:$C,Budget!$B29,'Structure salariale'!$O:$O))</f>
        <v/>
      </c>
      <c r="L29" s="168" t="str">
        <f>IF($B29="","",SUMIF('Structure salariale'!$C:$C,Budget!$B29,'Structure salariale'!$P:$P))</f>
        <v/>
      </c>
      <c r="M29" s="113"/>
      <c r="N29" s="243" t="str">
        <f t="shared" si="1"/>
        <v/>
      </c>
    </row>
    <row r="30" spans="1:14" s="176" customFormat="1" x14ac:dyDescent="0.25">
      <c r="A30" s="177" t="s">
        <v>336</v>
      </c>
      <c r="B30" s="178"/>
      <c r="C30" s="159"/>
      <c r="D30" s="171" t="str">
        <f>IF(B30="","",IF(Budget!$I$3="","",VLOOKUP(Budget!$I$3,Sprachversionen!$B:$DZ,83,FALSE)))</f>
        <v/>
      </c>
      <c r="E30" s="172" t="str">
        <f>IF(B30="","",COUNTIF('Structure salariale'!$C:$C,Budget!$B30))</f>
        <v/>
      </c>
      <c r="F30" s="162" t="str">
        <f>IF($B30="","",SUMIF('Structure salariale'!$C:$C,Budget!$B30,'Structure salariale'!$R:$R)/Budget!$E30)</f>
        <v/>
      </c>
      <c r="G30" s="173" t="str">
        <f>IF($B30="","",SUMIF('Structure salariale'!$C:$C,Budget!$B30,'Structure salariale'!$S:$S)/Budget!$E30)</f>
        <v/>
      </c>
      <c r="H30" s="164" t="str">
        <f>IF($B30="","",SUMIF('Structure salariale'!$C:$C,Budget!$B30,'Structure salariale'!$T:$T)/Budget!$E30)</f>
        <v/>
      </c>
      <c r="I30" s="165" t="str">
        <f t="shared" si="5"/>
        <v/>
      </c>
      <c r="J30" s="166" t="str">
        <f>IF($B30="","",SUMIF('Structure salariale'!$C:$C,Budget!$B30,'Structure salariale'!$N:$N))</f>
        <v/>
      </c>
      <c r="K30" s="167" t="str">
        <f>IF($B30="","",SUMIF('Structure salariale'!$C:$C,Budget!$B30,'Structure salariale'!$O:$O))</f>
        <v/>
      </c>
      <c r="L30" s="168" t="str">
        <f>IF($B30="","",SUMIF('Structure salariale'!$C:$C,Budget!$B30,'Structure salariale'!$P:$P))</f>
        <v/>
      </c>
      <c r="M30" s="113"/>
      <c r="N30" s="243" t="str">
        <f t="shared" si="1"/>
        <v/>
      </c>
    </row>
    <row r="31" spans="1:14" s="176" customFormat="1" x14ac:dyDescent="0.25">
      <c r="A31" s="177" t="s">
        <v>337</v>
      </c>
      <c r="B31" s="178"/>
      <c r="C31" s="159"/>
      <c r="D31" s="171" t="str">
        <f>IF(B31="","",IF(Budget!$I$3="","",VLOOKUP(Budget!$I$3,Sprachversionen!$B:$DZ,83,FALSE)))</f>
        <v/>
      </c>
      <c r="E31" s="172" t="str">
        <f>IF(B31="","",COUNTIF('Structure salariale'!$C:$C,Budget!$B31))</f>
        <v/>
      </c>
      <c r="F31" s="162" t="str">
        <f>IF($B31="","",SUMIF('Structure salariale'!$C:$C,Budget!$B31,'Structure salariale'!$R:$R)/Budget!$E31)</f>
        <v/>
      </c>
      <c r="G31" s="173" t="str">
        <f>IF($B31="","",SUMIF('Structure salariale'!$C:$C,Budget!$B31,'Structure salariale'!$S:$S)/Budget!$E31)</f>
        <v/>
      </c>
      <c r="H31" s="164" t="str">
        <f>IF($B31="","",SUMIF('Structure salariale'!$C:$C,Budget!$B31,'Structure salariale'!$T:$T)/Budget!$E31)</f>
        <v/>
      </c>
      <c r="I31" s="165" t="str">
        <f t="shared" si="5"/>
        <v/>
      </c>
      <c r="J31" s="166" t="str">
        <f>IF($B31="","",SUMIF('Structure salariale'!$C:$C,Budget!$B31,'Structure salariale'!$N:$N))</f>
        <v/>
      </c>
      <c r="K31" s="167" t="str">
        <f>IF($B31="","",SUMIF('Structure salariale'!$C:$C,Budget!$B31,'Structure salariale'!$O:$O))</f>
        <v/>
      </c>
      <c r="L31" s="168" t="str">
        <f>IF($B31="","",SUMIF('Structure salariale'!$C:$C,Budget!$B31,'Structure salariale'!$P:$P))</f>
        <v/>
      </c>
      <c r="M31" s="113"/>
      <c r="N31" s="243" t="str">
        <f t="shared" si="1"/>
        <v/>
      </c>
    </row>
    <row r="32" spans="1:14" s="176" customFormat="1" x14ac:dyDescent="0.25">
      <c r="A32" s="177" t="s">
        <v>338</v>
      </c>
      <c r="B32" s="178"/>
      <c r="C32" s="159"/>
      <c r="D32" s="171" t="str">
        <f>IF(B32="","",IF(Budget!$I$3="","",VLOOKUP(Budget!$I$3,Sprachversionen!$B:$DZ,83,FALSE)))</f>
        <v/>
      </c>
      <c r="E32" s="172" t="str">
        <f>IF(B32="","",COUNTIF('Structure salariale'!$C:$C,Budget!$B32))</f>
        <v/>
      </c>
      <c r="F32" s="162" t="str">
        <f>IF($B32="","",SUMIF('Structure salariale'!$C:$C,Budget!$B32,'Structure salariale'!$R:$R)/Budget!$E32)</f>
        <v/>
      </c>
      <c r="G32" s="173" t="str">
        <f>IF($B32="","",SUMIF('Structure salariale'!$C:$C,Budget!$B32,'Structure salariale'!$S:$S)/Budget!$E32)</f>
        <v/>
      </c>
      <c r="H32" s="164" t="str">
        <f>IF($B32="","",SUMIF('Structure salariale'!$C:$C,Budget!$B32,'Structure salariale'!$T:$T)/Budget!$E32)</f>
        <v/>
      </c>
      <c r="I32" s="165" t="str">
        <f t="shared" si="5"/>
        <v/>
      </c>
      <c r="J32" s="166" t="str">
        <f>IF($B32="","",SUMIF('Structure salariale'!$C:$C,Budget!$B32,'Structure salariale'!$N:$N))</f>
        <v/>
      </c>
      <c r="K32" s="167" t="str">
        <f>IF($B32="","",SUMIF('Structure salariale'!$C:$C,Budget!$B32,'Structure salariale'!$O:$O))</f>
        <v/>
      </c>
      <c r="L32" s="168" t="str">
        <f>IF($B32="","",SUMIF('Structure salariale'!$C:$C,Budget!$B32,'Structure salariale'!$P:$P))</f>
        <v/>
      </c>
      <c r="M32" s="113"/>
      <c r="N32" s="243" t="str">
        <f t="shared" si="1"/>
        <v/>
      </c>
    </row>
    <row r="33" spans="1:15" s="176" customFormat="1" x14ac:dyDescent="0.25">
      <c r="A33" s="177" t="s">
        <v>339</v>
      </c>
      <c r="B33" s="178"/>
      <c r="C33" s="159"/>
      <c r="D33" s="171" t="str">
        <f>IF(B33="","",IF(Budget!$I$3="","",VLOOKUP(Budget!$I$3,Sprachversionen!$B:$DZ,83,FALSE)))</f>
        <v/>
      </c>
      <c r="E33" s="172" t="str">
        <f>IF(B33="","",COUNTIF('Structure salariale'!$C:$C,Budget!$B33))</f>
        <v/>
      </c>
      <c r="F33" s="162" t="str">
        <f>IF($B33="","",SUMIF('Structure salariale'!$C:$C,Budget!$B33,'Structure salariale'!$R:$R)/Budget!$E33)</f>
        <v/>
      </c>
      <c r="G33" s="173" t="str">
        <f>IF($B33="","",SUMIF('Structure salariale'!$C:$C,Budget!$B33,'Structure salariale'!$S:$S)/Budget!$E33)</f>
        <v/>
      </c>
      <c r="H33" s="164" t="str">
        <f>IF($B33="","",SUMIF('Structure salariale'!$C:$C,Budget!$B33,'Structure salariale'!$T:$T)/Budget!$E33)</f>
        <v/>
      </c>
      <c r="I33" s="165" t="str">
        <f t="shared" si="5"/>
        <v/>
      </c>
      <c r="J33" s="166" t="str">
        <f>IF($B33="","",SUMIF('Structure salariale'!$C:$C,Budget!$B33,'Structure salariale'!$N:$N))</f>
        <v/>
      </c>
      <c r="K33" s="167" t="str">
        <f>IF($B33="","",SUMIF('Structure salariale'!$C:$C,Budget!$B33,'Structure salariale'!$O:$O))</f>
        <v/>
      </c>
      <c r="L33" s="168" t="str">
        <f>IF($B33="","",SUMIF('Structure salariale'!$C:$C,Budget!$B33,'Structure salariale'!$P:$P))</f>
        <v/>
      </c>
      <c r="M33" s="113"/>
      <c r="N33" s="243" t="str">
        <f t="shared" si="1"/>
        <v/>
      </c>
    </row>
    <row r="34" spans="1:15" s="156" customFormat="1" x14ac:dyDescent="0.25">
      <c r="A34" s="174" t="s">
        <v>3</v>
      </c>
      <c r="B34" s="175"/>
      <c r="C34" s="159"/>
      <c r="D34" s="171"/>
      <c r="E34" s="172" t="str">
        <f>IF(B34="","",COUNTIF('Structure salariale'!$C:$C,Budget!$B34))</f>
        <v/>
      </c>
      <c r="F34" s="162"/>
      <c r="G34" s="173"/>
      <c r="H34" s="164"/>
      <c r="I34" s="165" t="str">
        <f t="shared" si="5"/>
        <v/>
      </c>
      <c r="J34" s="166"/>
      <c r="K34" s="167"/>
      <c r="L34" s="168"/>
      <c r="M34" s="113"/>
      <c r="N34" s="243" t="str">
        <f t="shared" si="1"/>
        <v/>
      </c>
    </row>
    <row r="35" spans="1:15" ht="13" x14ac:dyDescent="0.3">
      <c r="A35" s="73" t="str">
        <f>IF($I$3="","",VLOOKUP($I$3,Sprachversionen!$B:$DZ,15,FALSE))</f>
        <v xml:space="preserve">     Sous-total personnel</v>
      </c>
      <c r="B35" s="74"/>
      <c r="C35" s="141"/>
      <c r="D35" s="142"/>
      <c r="E35" s="142"/>
      <c r="F35" s="143"/>
      <c r="G35" s="142"/>
      <c r="H35" s="144"/>
      <c r="I35" s="82">
        <f>SUM(I24:I34)</f>
        <v>0</v>
      </c>
      <c r="J35" s="76">
        <f t="shared" ref="J35:L35" si="6">SUM(J24:J34)</f>
        <v>0</v>
      </c>
      <c r="K35" s="77">
        <f t="shared" si="6"/>
        <v>0</v>
      </c>
      <c r="L35" s="78">
        <f t="shared" si="6"/>
        <v>0</v>
      </c>
      <c r="M35" s="113" t="b">
        <f>I35=SUM(J35:L35)</f>
        <v>1</v>
      </c>
      <c r="N35" s="244">
        <f>IFERROR(I35/$I$5,0)</f>
        <v>0</v>
      </c>
    </row>
    <row r="36" spans="1:15" ht="13" x14ac:dyDescent="0.3">
      <c r="A36" s="79" t="str">
        <f>IF($I$3="","",VLOOKUP($I$3,Sprachversionen!$B:$DZ,16,FALSE))</f>
        <v>4. Dépenses courantes pour activités de projet</v>
      </c>
      <c r="B36" s="83"/>
      <c r="C36" s="84"/>
      <c r="D36" s="85"/>
      <c r="E36" s="86"/>
      <c r="F36" s="62"/>
      <c r="G36" s="87"/>
      <c r="H36" s="64"/>
      <c r="I36" s="69"/>
      <c r="J36" s="70"/>
      <c r="K36" s="71"/>
      <c r="L36" s="72"/>
      <c r="M36" s="113"/>
      <c r="N36" s="243" t="str">
        <f t="shared" si="1"/>
        <v/>
      </c>
    </row>
    <row r="37" spans="1:15" s="156" customFormat="1" x14ac:dyDescent="0.25">
      <c r="A37" s="157" t="s">
        <v>39</v>
      </c>
      <c r="B37" s="158"/>
      <c r="C37" s="159"/>
      <c r="D37" s="171"/>
      <c r="E37" s="172"/>
      <c r="F37" s="162"/>
      <c r="G37" s="173"/>
      <c r="H37" s="164"/>
      <c r="I37" s="165">
        <f t="shared" ref="I37:I45" si="7">E37*F37*G37*H37</f>
        <v>0</v>
      </c>
      <c r="J37" s="166"/>
      <c r="K37" s="167"/>
      <c r="L37" s="168"/>
      <c r="M37" s="113"/>
      <c r="N37" s="243" t="str">
        <f t="shared" si="1"/>
        <v/>
      </c>
    </row>
    <row r="38" spans="1:15" s="156" customFormat="1" ht="13" x14ac:dyDescent="0.3">
      <c r="A38" s="157" t="s">
        <v>45</v>
      </c>
      <c r="B38" s="158"/>
      <c r="C38" s="159"/>
      <c r="D38" s="171"/>
      <c r="E38" s="172"/>
      <c r="F38" s="162"/>
      <c r="G38" s="173"/>
      <c r="H38" s="164"/>
      <c r="I38" s="165">
        <f t="shared" si="7"/>
        <v>0</v>
      </c>
      <c r="J38" s="166"/>
      <c r="K38" s="167"/>
      <c r="L38" s="168"/>
      <c r="M38" s="113"/>
      <c r="N38" s="243" t="str">
        <f t="shared" si="1"/>
        <v/>
      </c>
      <c r="O38" s="179"/>
    </row>
    <row r="39" spans="1:15" s="156" customFormat="1" ht="13" x14ac:dyDescent="0.3">
      <c r="A39" s="157" t="s">
        <v>46</v>
      </c>
      <c r="B39" s="158"/>
      <c r="C39" s="159"/>
      <c r="D39" s="171"/>
      <c r="E39" s="172"/>
      <c r="F39" s="162"/>
      <c r="G39" s="173"/>
      <c r="H39" s="164"/>
      <c r="I39" s="165">
        <f t="shared" si="7"/>
        <v>0</v>
      </c>
      <c r="J39" s="166"/>
      <c r="K39" s="167"/>
      <c r="L39" s="168"/>
      <c r="M39" s="113"/>
      <c r="N39" s="243" t="str">
        <f t="shared" si="1"/>
        <v/>
      </c>
      <c r="O39" s="180"/>
    </row>
    <row r="40" spans="1:15" s="156" customFormat="1" ht="13" x14ac:dyDescent="0.3">
      <c r="A40" s="157" t="s">
        <v>47</v>
      </c>
      <c r="B40" s="158"/>
      <c r="C40" s="159"/>
      <c r="D40" s="171"/>
      <c r="E40" s="172"/>
      <c r="F40" s="162"/>
      <c r="G40" s="173"/>
      <c r="H40" s="164"/>
      <c r="I40" s="165">
        <f t="shared" si="7"/>
        <v>0</v>
      </c>
      <c r="J40" s="166"/>
      <c r="K40" s="167"/>
      <c r="L40" s="168"/>
      <c r="M40" s="113"/>
      <c r="N40" s="243" t="str">
        <f t="shared" si="1"/>
        <v/>
      </c>
      <c r="O40" s="180"/>
    </row>
    <row r="41" spans="1:15" s="156" customFormat="1" ht="13" x14ac:dyDescent="0.3">
      <c r="A41" s="157" t="s">
        <v>48</v>
      </c>
      <c r="B41" s="158"/>
      <c r="C41" s="159"/>
      <c r="D41" s="171"/>
      <c r="E41" s="172"/>
      <c r="F41" s="162"/>
      <c r="G41" s="173"/>
      <c r="H41" s="164"/>
      <c r="I41" s="165">
        <f t="shared" si="7"/>
        <v>0</v>
      </c>
      <c r="J41" s="166"/>
      <c r="K41" s="167"/>
      <c r="L41" s="168"/>
      <c r="M41" s="113"/>
      <c r="N41" s="243" t="str">
        <f t="shared" si="1"/>
        <v/>
      </c>
      <c r="O41" s="180"/>
    </row>
    <row r="42" spans="1:15" s="156" customFormat="1" ht="13" x14ac:dyDescent="0.3">
      <c r="A42" s="157" t="s">
        <v>49</v>
      </c>
      <c r="B42" s="158"/>
      <c r="C42" s="159"/>
      <c r="D42" s="171"/>
      <c r="E42" s="172"/>
      <c r="F42" s="162"/>
      <c r="G42" s="173"/>
      <c r="H42" s="164"/>
      <c r="I42" s="165">
        <f t="shared" si="7"/>
        <v>0</v>
      </c>
      <c r="J42" s="166"/>
      <c r="K42" s="167"/>
      <c r="L42" s="168"/>
      <c r="M42" s="113"/>
      <c r="N42" s="243" t="str">
        <f t="shared" si="1"/>
        <v/>
      </c>
      <c r="O42" s="180"/>
    </row>
    <row r="43" spans="1:15" s="156" customFormat="1" ht="13" x14ac:dyDescent="0.3">
      <c r="A43" s="157" t="s">
        <v>50</v>
      </c>
      <c r="B43" s="158"/>
      <c r="C43" s="159"/>
      <c r="D43" s="171"/>
      <c r="E43" s="172"/>
      <c r="F43" s="162"/>
      <c r="G43" s="173"/>
      <c r="H43" s="164"/>
      <c r="I43" s="165">
        <f t="shared" si="7"/>
        <v>0</v>
      </c>
      <c r="J43" s="166"/>
      <c r="K43" s="167"/>
      <c r="L43" s="168"/>
      <c r="M43" s="113"/>
      <c r="N43" s="243" t="str">
        <f t="shared" si="1"/>
        <v/>
      </c>
      <c r="O43" s="180"/>
    </row>
    <row r="44" spans="1:15" s="156" customFormat="1" ht="13" x14ac:dyDescent="0.3">
      <c r="A44" s="157" t="s">
        <v>51</v>
      </c>
      <c r="B44" s="158"/>
      <c r="C44" s="159"/>
      <c r="D44" s="171"/>
      <c r="E44" s="172"/>
      <c r="F44" s="162"/>
      <c r="G44" s="173"/>
      <c r="H44" s="164"/>
      <c r="I44" s="165">
        <f t="shared" si="7"/>
        <v>0</v>
      </c>
      <c r="J44" s="166"/>
      <c r="K44" s="167"/>
      <c r="L44" s="168"/>
      <c r="M44" s="113"/>
      <c r="N44" s="243" t="str">
        <f t="shared" si="1"/>
        <v/>
      </c>
      <c r="O44" s="180"/>
    </row>
    <row r="45" spans="1:15" s="156" customFormat="1" ht="13" x14ac:dyDescent="0.3">
      <c r="A45" s="181" t="s">
        <v>3</v>
      </c>
      <c r="B45" s="175"/>
      <c r="C45" s="159"/>
      <c r="D45" s="171"/>
      <c r="E45" s="172"/>
      <c r="F45" s="162"/>
      <c r="G45" s="173"/>
      <c r="H45" s="164"/>
      <c r="I45" s="165">
        <f t="shared" si="7"/>
        <v>0</v>
      </c>
      <c r="J45" s="166"/>
      <c r="K45" s="167"/>
      <c r="L45" s="168"/>
      <c r="M45" s="113"/>
      <c r="N45" s="243" t="str">
        <f t="shared" si="1"/>
        <v/>
      </c>
      <c r="O45" s="180"/>
    </row>
    <row r="46" spans="1:15" ht="13" x14ac:dyDescent="0.3">
      <c r="A46" s="73" t="str">
        <f>IF($I$3="","",VLOOKUP($I$3,Sprachversionen!$B:$DZ,17,FALSE))</f>
        <v xml:space="preserve">     Sous-total dépenses courantes pour activités de projet</v>
      </c>
      <c r="B46" s="74"/>
      <c r="C46" s="141"/>
      <c r="D46" s="142"/>
      <c r="E46" s="142"/>
      <c r="F46" s="143"/>
      <c r="G46" s="142"/>
      <c r="H46" s="144"/>
      <c r="I46" s="82">
        <f>SUM(I37:I45)</f>
        <v>0</v>
      </c>
      <c r="J46" s="76">
        <f t="shared" ref="J46:L46" si="8">SUM(J37:J45)</f>
        <v>0</v>
      </c>
      <c r="K46" s="77">
        <f t="shared" si="8"/>
        <v>0</v>
      </c>
      <c r="L46" s="78">
        <f t="shared" si="8"/>
        <v>0</v>
      </c>
      <c r="M46" s="113" t="b">
        <f>I46=SUM(J46:L46)</f>
        <v>1</v>
      </c>
      <c r="N46" s="244">
        <f>IFERROR(I46/$I$5,0)</f>
        <v>0</v>
      </c>
      <c r="O46" s="89"/>
    </row>
    <row r="47" spans="1:15" ht="13" x14ac:dyDescent="0.3">
      <c r="A47" s="79" t="str">
        <f>IF($I$3="","",VLOOKUP($I$3,Sprachversionen!$B:$DZ,18,FALSE))</f>
        <v>5. Gestion de projet</v>
      </c>
      <c r="B47" s="83"/>
      <c r="C47" s="84"/>
      <c r="D47" s="85"/>
      <c r="E47" s="86"/>
      <c r="F47" s="62"/>
      <c r="G47" s="87"/>
      <c r="H47" s="64"/>
      <c r="I47" s="69"/>
      <c r="J47" s="70"/>
      <c r="K47" s="71"/>
      <c r="L47" s="72"/>
      <c r="M47" s="113"/>
      <c r="N47" s="243" t="str">
        <f t="shared" si="1"/>
        <v/>
      </c>
      <c r="O47" s="88"/>
    </row>
    <row r="48" spans="1:15" s="156" customFormat="1" ht="13" x14ac:dyDescent="0.3">
      <c r="A48" s="157" t="s">
        <v>52</v>
      </c>
      <c r="B48" s="158"/>
      <c r="C48" s="159"/>
      <c r="D48" s="171"/>
      <c r="E48" s="172"/>
      <c r="F48" s="162"/>
      <c r="G48" s="173"/>
      <c r="H48" s="164"/>
      <c r="I48" s="165">
        <f t="shared" ref="I48:I51" si="9">E48*F48*G48*H48</f>
        <v>0</v>
      </c>
      <c r="J48" s="166"/>
      <c r="K48" s="167"/>
      <c r="L48" s="168"/>
      <c r="M48" s="113"/>
      <c r="N48" s="243" t="str">
        <f t="shared" si="1"/>
        <v/>
      </c>
      <c r="O48" s="180"/>
    </row>
    <row r="49" spans="1:15" s="156" customFormat="1" ht="13" x14ac:dyDescent="0.3">
      <c r="A49" s="157" t="s">
        <v>9</v>
      </c>
      <c r="B49" s="158"/>
      <c r="C49" s="159"/>
      <c r="D49" s="171"/>
      <c r="E49" s="172"/>
      <c r="F49" s="162"/>
      <c r="G49" s="173"/>
      <c r="H49" s="164"/>
      <c r="I49" s="165">
        <f t="shared" si="9"/>
        <v>0</v>
      </c>
      <c r="J49" s="166"/>
      <c r="K49" s="167"/>
      <c r="L49" s="168"/>
      <c r="M49" s="113"/>
      <c r="N49" s="243" t="str">
        <f t="shared" si="1"/>
        <v/>
      </c>
      <c r="O49" s="180"/>
    </row>
    <row r="50" spans="1:15" s="156" customFormat="1" ht="13" x14ac:dyDescent="0.3">
      <c r="A50" s="157" t="s">
        <v>10</v>
      </c>
      <c r="B50" s="158"/>
      <c r="C50" s="159"/>
      <c r="D50" s="171"/>
      <c r="E50" s="172"/>
      <c r="F50" s="162"/>
      <c r="G50" s="173"/>
      <c r="H50" s="164"/>
      <c r="I50" s="165">
        <f t="shared" si="9"/>
        <v>0</v>
      </c>
      <c r="J50" s="166"/>
      <c r="K50" s="167"/>
      <c r="L50" s="168"/>
      <c r="M50" s="113"/>
      <c r="N50" s="243" t="str">
        <f t="shared" si="1"/>
        <v/>
      </c>
      <c r="O50" s="180"/>
    </row>
    <row r="51" spans="1:15" s="156" customFormat="1" ht="13" x14ac:dyDescent="0.3">
      <c r="A51" s="181" t="s">
        <v>3</v>
      </c>
      <c r="B51" s="175"/>
      <c r="C51" s="159"/>
      <c r="D51" s="171"/>
      <c r="E51" s="172"/>
      <c r="F51" s="162"/>
      <c r="G51" s="173"/>
      <c r="H51" s="164"/>
      <c r="I51" s="165">
        <f t="shared" si="9"/>
        <v>0</v>
      </c>
      <c r="J51" s="166"/>
      <c r="K51" s="167"/>
      <c r="L51" s="168"/>
      <c r="M51" s="113"/>
      <c r="N51" s="243" t="str">
        <f t="shared" si="1"/>
        <v/>
      </c>
      <c r="O51" s="180"/>
    </row>
    <row r="52" spans="1:15" ht="13" x14ac:dyDescent="0.3">
      <c r="A52" s="90" t="str">
        <f>IF($I$3="","",VLOOKUP($I$3,Sprachversionen!$B:$DZ,19,FALSE))</f>
        <v xml:space="preserve">     Sous-total gestion de projet</v>
      </c>
      <c r="B52" s="91"/>
      <c r="C52" s="141"/>
      <c r="D52" s="142"/>
      <c r="E52" s="142"/>
      <c r="F52" s="143"/>
      <c r="G52" s="142"/>
      <c r="H52" s="144"/>
      <c r="I52" s="75">
        <f>SUM(I48:I51)</f>
        <v>0</v>
      </c>
      <c r="J52" s="92">
        <f t="shared" ref="J52:L52" si="10">SUM(J48:J51)</f>
        <v>0</v>
      </c>
      <c r="K52" s="93">
        <f t="shared" si="10"/>
        <v>0</v>
      </c>
      <c r="L52" s="94">
        <f t="shared" si="10"/>
        <v>0</v>
      </c>
      <c r="M52" s="113" t="b">
        <f>I52=SUM(J52:L52)</f>
        <v>1</v>
      </c>
      <c r="N52" s="244">
        <f>IFERROR(I52/$I$5,0)</f>
        <v>0</v>
      </c>
      <c r="O52" s="89"/>
    </row>
    <row r="53" spans="1:15" ht="13" x14ac:dyDescent="0.3">
      <c r="A53" s="95" t="str">
        <f>IF($I$3="","",VLOOKUP($I$3,Sprachversionen!$B:$DZ,20,FALSE))</f>
        <v>6. Evaluation</v>
      </c>
      <c r="B53" s="182"/>
      <c r="C53" s="183"/>
      <c r="D53" s="184"/>
      <c r="E53" s="185"/>
      <c r="F53" s="186"/>
      <c r="G53" s="187"/>
      <c r="H53" s="188"/>
      <c r="I53" s="96">
        <f t="shared" ref="I53:I55" si="11">E53*F53*G53*H53</f>
        <v>0</v>
      </c>
      <c r="J53" s="196"/>
      <c r="K53" s="197"/>
      <c r="L53" s="198"/>
      <c r="M53" s="113" t="b">
        <f>I53=SUM(J53:L53)</f>
        <v>1</v>
      </c>
      <c r="N53" s="243" t="str">
        <f t="shared" si="1"/>
        <v/>
      </c>
      <c r="O53" s="88"/>
    </row>
    <row r="54" spans="1:15" ht="13" x14ac:dyDescent="0.3">
      <c r="A54" s="95" t="str">
        <f>IF($I$3="","",VLOOKUP($I$3,Sprachversionen!$B:$DZ,21,FALSE))</f>
        <v>7. Audit</v>
      </c>
      <c r="B54" s="182"/>
      <c r="C54" s="183"/>
      <c r="D54" s="184"/>
      <c r="E54" s="185"/>
      <c r="F54" s="186"/>
      <c r="G54" s="187"/>
      <c r="H54" s="188"/>
      <c r="I54" s="96">
        <f t="shared" si="11"/>
        <v>0</v>
      </c>
      <c r="J54" s="196"/>
      <c r="K54" s="197"/>
      <c r="L54" s="198"/>
      <c r="M54" s="113" t="b">
        <f>I54=SUM(J54:L54)</f>
        <v>1</v>
      </c>
      <c r="N54" s="243" t="str">
        <f t="shared" si="1"/>
        <v/>
      </c>
      <c r="O54" s="88"/>
    </row>
    <row r="55" spans="1:15" ht="13" x14ac:dyDescent="0.3">
      <c r="A55" s="145" t="str">
        <f>IF($I$3="","",VLOOKUP($I$3,Sprachversionen!$B:$DZ,22,FALSE))</f>
        <v>8. Réserve - uniquement après accord</v>
      </c>
      <c r="B55" s="189"/>
      <c r="C55" s="190"/>
      <c r="D55" s="191"/>
      <c r="E55" s="192"/>
      <c r="F55" s="193">
        <v>0.05</v>
      </c>
      <c r="G55" s="194"/>
      <c r="H55" s="195">
        <f>SUM(I16,I22,I35,I46,I52,I53,I54)</f>
        <v>0</v>
      </c>
      <c r="I55" s="146">
        <f t="shared" si="11"/>
        <v>0</v>
      </c>
      <c r="J55" s="199"/>
      <c r="K55" s="200"/>
      <c r="L55" s="201"/>
      <c r="M55" s="147" t="b">
        <f>I55=SUM(J55:L55)</f>
        <v>1</v>
      </c>
      <c r="N55" s="245" t="str">
        <f t="shared" si="1"/>
        <v/>
      </c>
      <c r="O55" s="88"/>
    </row>
    <row r="56" spans="1:15" ht="13.5" thickBot="1" x14ac:dyDescent="0.35">
      <c r="A56" s="97" t="str">
        <f>IF($I$3="","Please"" chose your language",VLOOKUP($I$3,Sprachversionen!$B:$DZ,23,FALSE))</f>
        <v>TOTAL</v>
      </c>
      <c r="B56" s="98"/>
      <c r="C56" s="136"/>
      <c r="D56" s="137"/>
      <c r="E56" s="137"/>
      <c r="F56" s="138"/>
      <c r="G56" s="137"/>
      <c r="H56" s="139"/>
      <c r="I56" s="99">
        <f>I16+I22+I35+I46+I52+I53+I54+I55</f>
        <v>0</v>
      </c>
      <c r="J56" s="100">
        <f t="shared" ref="J56:L56" si="12">J16+J22+J35+J46+J52+J53+J54+J55</f>
        <v>0</v>
      </c>
      <c r="K56" s="101">
        <f t="shared" si="12"/>
        <v>0</v>
      </c>
      <c r="L56" s="102">
        <f t="shared" si="12"/>
        <v>0</v>
      </c>
      <c r="M56" s="113" t="b">
        <f>I56=SUM(J56:L56)</f>
        <v>1</v>
      </c>
      <c r="N56" s="246">
        <f>IFERROR(N16+N22+N35+N46+N52+N53+N54+N55,0)</f>
        <v>0</v>
      </c>
    </row>
    <row r="57" spans="1:15" ht="13.5" thickBot="1" x14ac:dyDescent="0.35">
      <c r="A57" s="1"/>
      <c r="B57" s="103"/>
      <c r="C57" s="104"/>
      <c r="D57" s="105"/>
      <c r="E57" s="105"/>
      <c r="F57" s="105"/>
      <c r="G57" s="105"/>
      <c r="H57" s="105"/>
      <c r="I57" s="6"/>
      <c r="J57" s="6"/>
      <c r="K57" s="6"/>
      <c r="L57" s="6"/>
      <c r="M57" s="113"/>
      <c r="N57" s="247"/>
    </row>
    <row r="58" spans="1:15" ht="13" x14ac:dyDescent="0.3">
      <c r="A58" s="1"/>
      <c r="B58" s="148" t="s">
        <v>460</v>
      </c>
      <c r="C58" s="104"/>
      <c r="D58" s="105"/>
      <c r="E58" s="105"/>
      <c r="F58" s="126" t="str">
        <f>IF($I$3="","",VLOOKUP($I$3,Sprachversionen!$B:$DZ,38,FALSE))</f>
        <v>Contribution locale</v>
      </c>
      <c r="G58" s="123"/>
      <c r="H58" s="114">
        <f>IFERROR(I58/$I$61,0)</f>
        <v>0</v>
      </c>
      <c r="I58" s="117">
        <f>SUM(J58:L58)</f>
        <v>0</v>
      </c>
      <c r="J58" s="202"/>
      <c r="K58" s="203"/>
      <c r="L58" s="203"/>
      <c r="M58" s="113" t="b">
        <f t="shared" ref="M58:M61" si="13">I58=SUM(J58:L58)</f>
        <v>1</v>
      </c>
      <c r="N58" s="248" t="str">
        <f t="shared" si="1"/>
        <v/>
      </c>
    </row>
    <row r="59" spans="1:15" ht="13" x14ac:dyDescent="0.3">
      <c r="A59" s="1"/>
      <c r="B59" s="103"/>
      <c r="C59" s="104"/>
      <c r="D59" s="105"/>
      <c r="E59" s="105"/>
      <c r="F59" s="126" t="str">
        <f>IF($I$3="","",VLOOKUP($I$3,Sprachversionen!$B:$DZ,39,FALSE))</f>
        <v>Contributions de tiers</v>
      </c>
      <c r="G59" s="123"/>
      <c r="H59" s="114">
        <f t="shared" ref="H59:H60" si="14">IFERROR(I59/$I$61,0)</f>
        <v>0</v>
      </c>
      <c r="I59" s="118">
        <f t="shared" ref="I59:I60" si="15">SUM(J59:L59)</f>
        <v>0</v>
      </c>
      <c r="J59" s="202"/>
      <c r="K59" s="203"/>
      <c r="L59" s="203"/>
      <c r="M59" s="113" t="b">
        <f t="shared" si="13"/>
        <v>1</v>
      </c>
      <c r="N59" s="249" t="str">
        <f t="shared" si="1"/>
        <v/>
      </c>
    </row>
    <row r="60" spans="1:15" s="7" customFormat="1" ht="13" x14ac:dyDescent="0.25">
      <c r="A60" s="8"/>
      <c r="B60" s="104"/>
      <c r="C60" s="104"/>
      <c r="D60" s="105"/>
      <c r="E60" s="105"/>
      <c r="F60" s="126" t="str">
        <f>IF($I$3="","",VLOOKUP($I$3,Sprachversionen!$B:$DZ,40,FALSE))</f>
        <v>Montant demandé à Kindermissionswerk</v>
      </c>
      <c r="G60" s="124"/>
      <c r="H60" s="114">
        <f t="shared" si="14"/>
        <v>0</v>
      </c>
      <c r="I60" s="118">
        <f t="shared" si="15"/>
        <v>0</v>
      </c>
      <c r="J60" s="202"/>
      <c r="K60" s="203"/>
      <c r="L60" s="203"/>
      <c r="M60" s="113" t="b">
        <f t="shared" si="13"/>
        <v>1</v>
      </c>
      <c r="N60" s="250" t="str">
        <f t="shared" si="1"/>
        <v/>
      </c>
    </row>
    <row r="61" spans="1:15" ht="13.5" thickBot="1" x14ac:dyDescent="0.35">
      <c r="A61" s="1"/>
      <c r="B61" s="103"/>
      <c r="C61" s="104"/>
      <c r="D61" s="105"/>
      <c r="E61" s="105"/>
      <c r="F61" s="122" t="str">
        <f>IF($I$3="","",VLOOKUP($I$3,Sprachversionen!$B:$DZ,23,FALSE))</f>
        <v>TOTAL</v>
      </c>
      <c r="G61" s="125"/>
      <c r="H61" s="115">
        <f>SUM(H58:H60)</f>
        <v>0</v>
      </c>
      <c r="I61" s="119">
        <f>SUM(I58:I60)</f>
        <v>0</v>
      </c>
      <c r="J61" s="116">
        <f>SUM(J58:J60)</f>
        <v>0</v>
      </c>
      <c r="K61" s="106">
        <f t="shared" ref="K61:N61" si="16">SUM(K58:K60)</f>
        <v>0</v>
      </c>
      <c r="L61" s="106">
        <f t="shared" si="16"/>
        <v>0</v>
      </c>
      <c r="M61" s="113" t="b">
        <f t="shared" si="13"/>
        <v>1</v>
      </c>
      <c r="N61" s="251">
        <f t="shared" si="16"/>
        <v>0</v>
      </c>
    </row>
    <row r="62" spans="1:15" ht="13" x14ac:dyDescent="0.3">
      <c r="A62" s="1"/>
      <c r="B62" s="103"/>
      <c r="C62" s="103"/>
      <c r="D62" s="155"/>
      <c r="E62" s="107"/>
      <c r="F62" s="107"/>
      <c r="G62" s="107"/>
      <c r="H62" s="108"/>
      <c r="I62" s="107"/>
      <c r="J62" s="107"/>
      <c r="K62" s="107"/>
      <c r="L62" s="107"/>
    </row>
    <row r="63" spans="1:15" ht="13" x14ac:dyDescent="0.3">
      <c r="A63" s="1"/>
      <c r="B63" s="103"/>
      <c r="C63" s="103"/>
      <c r="D63" s="155"/>
      <c r="E63" s="107"/>
      <c r="F63" s="107"/>
      <c r="G63" s="107"/>
      <c r="H63" s="108"/>
      <c r="I63" s="107"/>
      <c r="J63" s="107"/>
      <c r="K63" s="107"/>
      <c r="L63" s="107"/>
    </row>
    <row r="64" spans="1:15" s="7" customFormat="1" ht="26" x14ac:dyDescent="0.25">
      <c r="A64" s="8"/>
      <c r="D64" s="104"/>
      <c r="E64" s="104"/>
      <c r="F64" s="264" t="str">
        <f>IF(Budget!$I$3="","",VLOOKUP(Budget!$I$3,Sprachversionen!$B:$DZ,56,FALSE))</f>
        <v>Nom contribution de tiers</v>
      </c>
      <c r="G64" s="265"/>
      <c r="H64" s="149" t="str">
        <f>IF(Budget!$I$3="","",VLOOKUP(Budget!$I$3,Sprachversionen!$B:$DZ,57,FALSE))</f>
        <v>Statut de la donation</v>
      </c>
      <c r="I64" s="150" t="str">
        <f>I10</f>
        <v>en monnaie locale</v>
      </c>
      <c r="J64" s="150" t="str">
        <f>IF(Budget!$I$3="","",VLOOKUP(Budget!$I$3,Sprachversionen!$B:$DZ,59,FALSE))</f>
        <v>en €</v>
      </c>
      <c r="K64" s="266" t="str">
        <f>IF(Budget!$I$3="","",VLOOKUP(Budget!$I$3,Sprachversionen!$B:$DZ,60,FALSE))</f>
        <v>Période de financement</v>
      </c>
      <c r="L64" s="267"/>
      <c r="M64" s="113"/>
      <c r="N64" s="252"/>
    </row>
    <row r="65" spans="1:12" ht="13" x14ac:dyDescent="0.3">
      <c r="A65" s="1"/>
      <c r="F65" s="253"/>
      <c r="G65" s="254"/>
      <c r="H65" s="204" t="str">
        <f>IF(Budget!$I$3="","",VLOOKUP(Budget!$I$3,Sprachversionen!$B:$DZ,58,FALSE))</f>
        <v>Accordé/ demandé</v>
      </c>
      <c r="I65" s="205"/>
      <c r="J65" s="205"/>
      <c r="K65" s="206" t="str">
        <f>IF(Budget!$I$3="","",VLOOKUP(Budget!$I$3,Sprachversionen!$B:$DZ,61,FALSE))</f>
        <v>de</v>
      </c>
      <c r="L65" s="207" t="str">
        <f>IF(Budget!$I$3="","",VLOOKUP(Budget!$I$3,Sprachversionen!$B:$DZ,62,FALSE))</f>
        <v>à</v>
      </c>
    </row>
    <row r="66" spans="1:12" ht="13" x14ac:dyDescent="0.3">
      <c r="A66" s="1"/>
      <c r="F66" s="255"/>
      <c r="G66" s="256"/>
      <c r="H66" s="208"/>
      <c r="I66" s="209"/>
      <c r="J66" s="209"/>
      <c r="K66" s="210"/>
      <c r="L66" s="211"/>
    </row>
    <row r="67" spans="1:12" ht="13" x14ac:dyDescent="0.3">
      <c r="A67" s="1"/>
      <c r="B67" s="103"/>
      <c r="C67" s="103"/>
      <c r="D67" s="155"/>
      <c r="E67" s="107"/>
      <c r="F67" s="257"/>
      <c r="G67" s="258"/>
      <c r="H67" s="212"/>
      <c r="I67" s="209"/>
      <c r="J67" s="209"/>
      <c r="K67" s="210"/>
      <c r="L67" s="211"/>
    </row>
    <row r="68" spans="1:12" ht="13" x14ac:dyDescent="0.3">
      <c r="A68" s="1"/>
      <c r="B68" s="103"/>
      <c r="C68" s="103"/>
      <c r="D68" s="155"/>
      <c r="E68" s="107"/>
      <c r="F68" s="213"/>
      <c r="G68" s="214"/>
      <c r="H68" s="215"/>
      <c r="I68" s="216"/>
      <c r="J68" s="216"/>
      <c r="K68" s="217"/>
      <c r="L68" s="218"/>
    </row>
    <row r="69" spans="1:12" ht="13" x14ac:dyDescent="0.3">
      <c r="A69" s="1"/>
      <c r="B69" s="103"/>
      <c r="C69" s="103"/>
      <c r="D69" s="155"/>
      <c r="E69" s="107"/>
      <c r="F69" s="107"/>
      <c r="G69" s="107"/>
      <c r="H69" s="108"/>
      <c r="I69" s="107"/>
      <c r="J69" s="107"/>
      <c r="K69" s="107"/>
      <c r="L69" s="107"/>
    </row>
    <row r="70" spans="1:12" x14ac:dyDescent="0.25">
      <c r="C70" s="7"/>
      <c r="D70" s="104"/>
      <c r="E70" s="104"/>
      <c r="F70" s="104"/>
      <c r="G70" s="104"/>
      <c r="H70" s="7"/>
      <c r="I70" s="7"/>
      <c r="J70" s="7"/>
      <c r="K70" s="7"/>
      <c r="L70" s="7"/>
    </row>
    <row r="71" spans="1:12" x14ac:dyDescent="0.25">
      <c r="C71" s="7"/>
      <c r="D71" s="104"/>
      <c r="E71" s="104"/>
      <c r="F71" s="104"/>
      <c r="G71" s="104"/>
      <c r="H71" s="7"/>
      <c r="I71" s="7"/>
      <c r="J71" s="7"/>
      <c r="K71" s="7"/>
      <c r="L71" s="7"/>
    </row>
    <row r="72" spans="1:12" x14ac:dyDescent="0.25">
      <c r="C72" s="7"/>
      <c r="D72" s="104"/>
      <c r="E72" s="104"/>
      <c r="F72" s="104"/>
      <c r="G72" s="104"/>
      <c r="H72" s="7"/>
      <c r="I72" s="7"/>
      <c r="J72" s="7"/>
      <c r="K72" s="7"/>
      <c r="L72" s="7"/>
    </row>
    <row r="73" spans="1:12" x14ac:dyDescent="0.25">
      <c r="C73" s="7"/>
      <c r="D73" s="104"/>
      <c r="E73" s="104"/>
      <c r="F73" s="104"/>
      <c r="G73" s="104"/>
      <c r="H73" s="7"/>
      <c r="I73" s="7"/>
      <c r="J73" s="7"/>
      <c r="K73" s="7"/>
      <c r="L73" s="7"/>
    </row>
  </sheetData>
  <mergeCells count="8">
    <mergeCell ref="F65:G65"/>
    <mergeCell ref="F66:G66"/>
    <mergeCell ref="F67:G67"/>
    <mergeCell ref="J8:L8"/>
    <mergeCell ref="A8:A9"/>
    <mergeCell ref="D8:H8"/>
    <mergeCell ref="F64:G64"/>
    <mergeCell ref="K64:L64"/>
  </mergeCells>
  <phoneticPr fontId="0" type="noConversion"/>
  <pageMargins left="0.78740157480314965" right="0.78740157480314965" top="0.39370078740157483" bottom="0.39370078740157483" header="0.51181102362204722" footer="0.51181102362204722"/>
  <pageSetup scale="55"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Sprachversionen!$A$1:$A$153</xm:f>
          </x14:formula1>
          <xm:sqref>I4</xm:sqref>
        </x14:dataValidation>
        <x14:dataValidation type="list" allowBlank="1" showInputMessage="1" showErrorMessage="1">
          <x14:formula1>
            <xm:f>Sprachversionen!$B$1:$B$5</xm:f>
          </x14:formula1>
          <xm:sqref>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64"/>
  <sheetViews>
    <sheetView showGridLines="0" workbookViewId="0">
      <selection activeCell="A7" sqref="A7"/>
    </sheetView>
  </sheetViews>
  <sheetFormatPr baseColWidth="10" defaultRowHeight="12.5" x14ac:dyDescent="0.25"/>
  <sheetData>
    <row r="1" spans="1:1" ht="13" x14ac:dyDescent="0.3">
      <c r="A1" s="1" t="str">
        <f>IF(Budget!$I$3="","",VLOOKUP(Budget!$I$3,Sprachversionen!$B:$DZ,55,FALSE))</f>
        <v>B U D G E T   D É T A I L L É</v>
      </c>
    </row>
    <row r="3" spans="1:1" x14ac:dyDescent="0.25">
      <c r="A3" s="17" t="str">
        <f>Budget!A3&amp;": "&amp;Budget!C3</f>
        <v xml:space="preserve">Titre du projet: </v>
      </c>
    </row>
    <row r="4" spans="1:1" x14ac:dyDescent="0.25">
      <c r="A4" s="17" t="str">
        <f>Budget!A4&amp;": "&amp;Budget!C4</f>
        <v xml:space="preserve">Porteur de projet: </v>
      </c>
    </row>
    <row r="5" spans="1:1" x14ac:dyDescent="0.25">
      <c r="A5" s="17" t="str">
        <f>Budget!A5&amp;": "&amp;Budget!C5&amp;" "&amp;IF(Budget!$I$3="","",VLOOKUP(Budget!$I$3,Sprachversionen!$B:$DZ,54,FALSE))</f>
        <v>Durée prévue du projet (nombre de mois):  mois</v>
      </c>
    </row>
    <row r="7" spans="1:1" s="225" customFormat="1" x14ac:dyDescent="0.25"/>
    <row r="8" spans="1:1" s="225" customFormat="1" x14ac:dyDescent="0.25"/>
    <row r="9" spans="1:1" s="225" customFormat="1" x14ac:dyDescent="0.25"/>
    <row r="10" spans="1:1" s="225" customFormat="1" x14ac:dyDescent="0.25"/>
    <row r="11" spans="1:1" s="225" customFormat="1" x14ac:dyDescent="0.25"/>
    <row r="12" spans="1:1" s="225" customFormat="1" x14ac:dyDescent="0.25"/>
    <row r="13" spans="1:1" s="225" customFormat="1" x14ac:dyDescent="0.25"/>
    <row r="14" spans="1:1" s="225" customFormat="1" x14ac:dyDescent="0.25"/>
    <row r="15" spans="1:1" s="225" customFormat="1" x14ac:dyDescent="0.25"/>
    <row r="16" spans="1:1" s="225" customFormat="1" x14ac:dyDescent="0.25"/>
    <row r="17" s="225" customFormat="1" x14ac:dyDescent="0.25"/>
    <row r="18" s="225" customFormat="1" x14ac:dyDescent="0.25"/>
    <row r="19" s="225" customFormat="1" x14ac:dyDescent="0.25"/>
    <row r="20" s="225" customFormat="1" x14ac:dyDescent="0.25"/>
    <row r="21" s="225" customFormat="1" x14ac:dyDescent="0.25"/>
    <row r="22" s="225" customFormat="1" x14ac:dyDescent="0.25"/>
    <row r="23" s="225" customFormat="1" x14ac:dyDescent="0.25"/>
    <row r="24" s="225" customFormat="1" x14ac:dyDescent="0.25"/>
    <row r="25" s="225" customFormat="1" x14ac:dyDescent="0.25"/>
    <row r="26" s="225" customFormat="1" x14ac:dyDescent="0.25"/>
    <row r="27" s="225" customFormat="1" x14ac:dyDescent="0.25"/>
    <row r="28" s="225" customFormat="1" x14ac:dyDescent="0.25"/>
    <row r="29" s="225" customFormat="1" x14ac:dyDescent="0.25"/>
    <row r="30" s="225" customFormat="1" x14ac:dyDescent="0.25"/>
    <row r="31" s="225" customFormat="1" x14ac:dyDescent="0.25"/>
    <row r="32" s="225" customFormat="1" x14ac:dyDescent="0.25"/>
    <row r="33" s="225" customFormat="1" x14ac:dyDescent="0.25"/>
    <row r="34" s="225" customFormat="1" x14ac:dyDescent="0.25"/>
    <row r="35" s="225" customFormat="1" x14ac:dyDescent="0.25"/>
    <row r="36" s="225" customFormat="1" x14ac:dyDescent="0.25"/>
    <row r="37" s="225" customFormat="1" x14ac:dyDescent="0.25"/>
    <row r="38" s="225" customFormat="1" x14ac:dyDescent="0.25"/>
    <row r="39" s="225" customFormat="1" x14ac:dyDescent="0.25"/>
    <row r="40" s="225" customFormat="1" x14ac:dyDescent="0.25"/>
    <row r="41" s="225" customFormat="1" x14ac:dyDescent="0.25"/>
    <row r="42" s="225" customFormat="1" x14ac:dyDescent="0.25"/>
    <row r="43" s="225" customFormat="1" x14ac:dyDescent="0.25"/>
    <row r="44" s="225" customFormat="1" x14ac:dyDescent="0.25"/>
    <row r="45" s="225" customFormat="1" x14ac:dyDescent="0.25"/>
    <row r="46" s="225" customFormat="1" x14ac:dyDescent="0.25"/>
    <row r="47" s="225" customFormat="1" x14ac:dyDescent="0.25"/>
    <row r="48" s="225" customFormat="1" x14ac:dyDescent="0.25"/>
    <row r="49" s="225" customFormat="1" x14ac:dyDescent="0.25"/>
    <row r="50" s="225" customFormat="1" x14ac:dyDescent="0.25"/>
    <row r="51" s="225" customFormat="1" x14ac:dyDescent="0.25"/>
    <row r="52" s="225" customFormat="1" x14ac:dyDescent="0.25"/>
    <row r="53" s="225" customFormat="1" x14ac:dyDescent="0.25"/>
    <row r="54" s="225" customFormat="1" x14ac:dyDescent="0.25"/>
    <row r="55" s="225" customFormat="1" x14ac:dyDescent="0.25"/>
    <row r="56" s="225" customFormat="1" x14ac:dyDescent="0.25"/>
    <row r="57" s="225" customFormat="1" x14ac:dyDescent="0.25"/>
    <row r="58" s="225" customFormat="1" x14ac:dyDescent="0.25"/>
    <row r="59" s="225" customFormat="1" x14ac:dyDescent="0.25"/>
    <row r="60" s="225" customFormat="1" x14ac:dyDescent="0.25"/>
    <row r="61" s="225" customFormat="1" x14ac:dyDescent="0.25"/>
    <row r="62" s="225" customFormat="1" x14ac:dyDescent="0.25"/>
    <row r="63" s="225" customFormat="1" x14ac:dyDescent="0.25"/>
    <row r="64" s="225" customFormat="1" x14ac:dyDescent="0.25"/>
    <row r="65" s="225" customFormat="1" x14ac:dyDescent="0.25"/>
    <row r="66" s="225" customFormat="1" x14ac:dyDescent="0.25"/>
    <row r="67" s="225" customFormat="1" x14ac:dyDescent="0.25"/>
    <row r="68" s="225" customFormat="1" x14ac:dyDescent="0.25"/>
    <row r="69" s="225" customFormat="1" x14ac:dyDescent="0.25"/>
    <row r="70" s="225" customFormat="1" x14ac:dyDescent="0.25"/>
    <row r="71" s="225" customFormat="1" x14ac:dyDescent="0.25"/>
    <row r="72" s="225" customFormat="1" x14ac:dyDescent="0.25"/>
    <row r="73" s="225" customFormat="1" x14ac:dyDescent="0.25"/>
    <row r="74" s="225" customFormat="1" x14ac:dyDescent="0.25"/>
    <row r="75" s="225" customFormat="1" x14ac:dyDescent="0.25"/>
    <row r="76" s="225" customFormat="1" x14ac:dyDescent="0.25"/>
    <row r="77" s="225" customFormat="1" x14ac:dyDescent="0.25"/>
    <row r="78" s="225" customFormat="1" x14ac:dyDescent="0.25"/>
    <row r="79" s="225" customFormat="1" x14ac:dyDescent="0.25"/>
    <row r="80" s="225" customFormat="1" x14ac:dyDescent="0.25"/>
    <row r="81" s="225" customFormat="1" x14ac:dyDescent="0.25"/>
    <row r="82" s="225" customFormat="1" x14ac:dyDescent="0.25"/>
    <row r="83" s="225" customFormat="1" x14ac:dyDescent="0.25"/>
    <row r="84" s="225" customFormat="1" x14ac:dyDescent="0.25"/>
    <row r="85" s="225" customFormat="1" x14ac:dyDescent="0.25"/>
    <row r="86" s="225" customFormat="1" x14ac:dyDescent="0.25"/>
    <row r="87" s="225" customFormat="1" x14ac:dyDescent="0.25"/>
    <row r="88" s="225" customFormat="1" x14ac:dyDescent="0.25"/>
    <row r="89" s="225" customFormat="1" x14ac:dyDescent="0.25"/>
    <row r="90" s="225" customFormat="1" x14ac:dyDescent="0.25"/>
    <row r="91" s="225" customFormat="1" x14ac:dyDescent="0.25"/>
    <row r="92" s="225" customFormat="1" x14ac:dyDescent="0.25"/>
    <row r="93" s="225" customFormat="1" x14ac:dyDescent="0.25"/>
    <row r="94" s="225" customFormat="1" x14ac:dyDescent="0.25"/>
    <row r="95" s="225" customFormat="1" x14ac:dyDescent="0.25"/>
    <row r="96" s="225" customFormat="1" x14ac:dyDescent="0.25"/>
    <row r="97" s="225" customFormat="1" x14ac:dyDescent="0.25"/>
    <row r="98" s="225" customFormat="1" x14ac:dyDescent="0.25"/>
    <row r="99" s="225" customFormat="1" x14ac:dyDescent="0.25"/>
    <row r="100" s="225" customFormat="1" x14ac:dyDescent="0.25"/>
    <row r="101" s="225" customFormat="1" x14ac:dyDescent="0.25"/>
    <row r="102" s="225" customFormat="1" x14ac:dyDescent="0.25"/>
    <row r="103" s="225" customFormat="1" x14ac:dyDescent="0.25"/>
    <row r="104" s="225" customFormat="1" x14ac:dyDescent="0.25"/>
    <row r="105" s="225" customFormat="1" x14ac:dyDescent="0.25"/>
    <row r="106" s="225" customFormat="1" x14ac:dyDescent="0.25"/>
    <row r="107" s="225" customFormat="1" x14ac:dyDescent="0.25"/>
    <row r="108" s="225" customFormat="1" x14ac:dyDescent="0.25"/>
    <row r="109" s="225" customFormat="1" x14ac:dyDescent="0.25"/>
    <row r="110" s="225" customFormat="1" x14ac:dyDescent="0.25"/>
    <row r="111" s="225" customFormat="1" x14ac:dyDescent="0.25"/>
    <row r="112" s="225" customFormat="1" x14ac:dyDescent="0.25"/>
    <row r="113" s="225" customFormat="1" x14ac:dyDescent="0.25"/>
    <row r="114" s="225" customFormat="1" x14ac:dyDescent="0.25"/>
    <row r="115" s="225" customFormat="1" x14ac:dyDescent="0.25"/>
    <row r="116" s="225" customFormat="1" x14ac:dyDescent="0.25"/>
    <row r="117" s="225" customFormat="1" x14ac:dyDescent="0.25"/>
    <row r="118" s="225" customFormat="1" x14ac:dyDescent="0.25"/>
    <row r="119" s="225" customFormat="1" x14ac:dyDescent="0.25"/>
    <row r="120" s="225" customFormat="1" x14ac:dyDescent="0.25"/>
    <row r="121" s="225" customFormat="1" x14ac:dyDescent="0.25"/>
    <row r="122" s="225" customFormat="1" x14ac:dyDescent="0.25"/>
    <row r="123" s="225" customFormat="1" x14ac:dyDescent="0.25"/>
    <row r="124" s="225" customFormat="1" x14ac:dyDescent="0.25"/>
    <row r="125" s="225" customFormat="1" x14ac:dyDescent="0.25"/>
    <row r="126" s="225" customFormat="1" x14ac:dyDescent="0.25"/>
    <row r="127" s="225" customFormat="1" x14ac:dyDescent="0.25"/>
    <row r="128" s="225" customFormat="1" x14ac:dyDescent="0.25"/>
    <row r="129" s="225" customFormat="1" x14ac:dyDescent="0.25"/>
    <row r="130" s="225" customFormat="1" x14ac:dyDescent="0.25"/>
    <row r="131" s="225" customFormat="1" x14ac:dyDescent="0.25"/>
    <row r="132" s="225" customFormat="1" x14ac:dyDescent="0.25"/>
    <row r="133" s="225" customFormat="1" x14ac:dyDescent="0.25"/>
    <row r="134" s="225" customFormat="1" x14ac:dyDescent="0.25"/>
    <row r="135" s="225" customFormat="1" x14ac:dyDescent="0.25"/>
    <row r="136" s="225" customFormat="1" x14ac:dyDescent="0.25"/>
    <row r="137" s="225" customFormat="1" x14ac:dyDescent="0.25"/>
    <row r="138" s="225" customFormat="1" x14ac:dyDescent="0.25"/>
    <row r="139" s="225" customFormat="1" x14ac:dyDescent="0.25"/>
    <row r="140" s="225" customFormat="1" x14ac:dyDescent="0.25"/>
    <row r="141" s="225" customFormat="1" x14ac:dyDescent="0.25"/>
    <row r="142" s="225" customFormat="1" x14ac:dyDescent="0.25"/>
    <row r="143" s="225" customFormat="1" x14ac:dyDescent="0.25"/>
    <row r="144" s="225" customFormat="1" x14ac:dyDescent="0.25"/>
    <row r="145" s="225" customFormat="1" x14ac:dyDescent="0.25"/>
    <row r="146" s="225" customFormat="1" x14ac:dyDescent="0.25"/>
    <row r="147" s="225" customFormat="1" x14ac:dyDescent="0.25"/>
    <row r="148" s="225" customFormat="1" x14ac:dyDescent="0.25"/>
    <row r="149" s="225" customFormat="1" x14ac:dyDescent="0.25"/>
    <row r="150" s="225" customFormat="1" x14ac:dyDescent="0.25"/>
    <row r="151" s="225" customFormat="1" x14ac:dyDescent="0.25"/>
    <row r="152" s="225" customFormat="1" x14ac:dyDescent="0.25"/>
    <row r="153" s="225" customFormat="1" x14ac:dyDescent="0.25"/>
    <row r="154" s="225" customFormat="1" x14ac:dyDescent="0.25"/>
    <row r="155" s="225" customFormat="1" x14ac:dyDescent="0.25"/>
    <row r="156" s="225" customFormat="1" x14ac:dyDescent="0.25"/>
    <row r="157" s="225" customFormat="1" x14ac:dyDescent="0.25"/>
    <row r="158" s="225" customFormat="1" x14ac:dyDescent="0.25"/>
    <row r="159" s="225" customFormat="1" x14ac:dyDescent="0.25"/>
    <row r="160" s="225" customFormat="1" x14ac:dyDescent="0.25"/>
    <row r="161" s="225" customFormat="1" x14ac:dyDescent="0.25"/>
    <row r="162" s="225" customFormat="1" x14ac:dyDescent="0.25"/>
    <row r="163" s="225" customFormat="1" x14ac:dyDescent="0.25"/>
    <row r="164" s="225" customFormat="1" x14ac:dyDescent="0.25"/>
    <row r="165" s="225" customFormat="1" x14ac:dyDescent="0.25"/>
    <row r="166" s="225" customFormat="1" x14ac:dyDescent="0.25"/>
    <row r="167" s="225" customFormat="1" x14ac:dyDescent="0.25"/>
    <row r="168" s="225" customFormat="1" x14ac:dyDescent="0.25"/>
    <row r="169" s="225" customFormat="1" x14ac:dyDescent="0.25"/>
    <row r="170" s="225" customFormat="1" x14ac:dyDescent="0.25"/>
    <row r="171" s="225" customFormat="1" x14ac:dyDescent="0.25"/>
    <row r="172" s="225" customFormat="1" x14ac:dyDescent="0.25"/>
    <row r="173" s="225" customFormat="1" x14ac:dyDescent="0.25"/>
    <row r="174" s="225" customFormat="1" x14ac:dyDescent="0.25"/>
    <row r="175" s="225" customFormat="1" x14ac:dyDescent="0.25"/>
    <row r="176" s="225" customFormat="1" x14ac:dyDescent="0.25"/>
    <row r="177" s="225" customFormat="1" x14ac:dyDescent="0.25"/>
    <row r="178" s="225" customFormat="1" x14ac:dyDescent="0.25"/>
    <row r="179" s="225" customFormat="1" x14ac:dyDescent="0.25"/>
    <row r="180" s="225" customFormat="1" x14ac:dyDescent="0.25"/>
    <row r="181" s="225" customFormat="1" x14ac:dyDescent="0.25"/>
    <row r="182" s="225" customFormat="1" x14ac:dyDescent="0.25"/>
    <row r="183" s="225" customFormat="1" x14ac:dyDescent="0.25"/>
    <row r="184" s="225" customFormat="1" x14ac:dyDescent="0.25"/>
    <row r="185" s="225" customFormat="1" x14ac:dyDescent="0.25"/>
    <row r="186" s="225" customFormat="1" x14ac:dyDescent="0.25"/>
    <row r="187" s="225" customFormat="1" x14ac:dyDescent="0.25"/>
    <row r="188" s="225" customFormat="1" x14ac:dyDescent="0.25"/>
    <row r="189" s="225" customFormat="1" x14ac:dyDescent="0.25"/>
    <row r="190" s="225" customFormat="1" x14ac:dyDescent="0.25"/>
    <row r="191" s="225" customFormat="1" x14ac:dyDescent="0.25"/>
    <row r="192" s="225" customFormat="1" x14ac:dyDescent="0.25"/>
    <row r="193" s="225" customFormat="1" x14ac:dyDescent="0.25"/>
    <row r="194" s="225" customFormat="1" x14ac:dyDescent="0.25"/>
    <row r="195" s="225" customFormat="1" x14ac:dyDescent="0.25"/>
    <row r="196" s="225" customFormat="1" x14ac:dyDescent="0.25"/>
    <row r="197" s="225" customFormat="1" x14ac:dyDescent="0.25"/>
    <row r="198" s="225" customFormat="1" x14ac:dyDescent="0.25"/>
    <row r="199" s="225" customFormat="1" x14ac:dyDescent="0.25"/>
    <row r="200" s="225" customFormat="1" x14ac:dyDescent="0.25"/>
    <row r="201" s="225" customFormat="1" x14ac:dyDescent="0.25"/>
    <row r="202" s="225" customFormat="1" x14ac:dyDescent="0.25"/>
    <row r="203" s="225" customFormat="1" x14ac:dyDescent="0.25"/>
    <row r="204" s="225" customFormat="1" x14ac:dyDescent="0.25"/>
    <row r="205" s="225" customFormat="1" x14ac:dyDescent="0.25"/>
    <row r="206" s="225" customFormat="1" x14ac:dyDescent="0.25"/>
    <row r="207" s="225" customFormat="1" x14ac:dyDescent="0.25"/>
    <row r="208" s="225" customFormat="1" x14ac:dyDescent="0.25"/>
    <row r="209" s="225" customFormat="1" x14ac:dyDescent="0.25"/>
    <row r="210" s="225" customFormat="1" x14ac:dyDescent="0.25"/>
    <row r="211" s="225" customFormat="1" x14ac:dyDescent="0.25"/>
    <row r="212" s="225" customFormat="1" x14ac:dyDescent="0.25"/>
    <row r="213" s="225" customFormat="1" x14ac:dyDescent="0.25"/>
    <row r="214" s="225" customFormat="1" x14ac:dyDescent="0.25"/>
    <row r="215" s="225" customFormat="1" x14ac:dyDescent="0.25"/>
    <row r="216" s="225" customFormat="1" x14ac:dyDescent="0.25"/>
    <row r="217" s="225" customFormat="1" x14ac:dyDescent="0.25"/>
    <row r="218" s="225" customFormat="1" x14ac:dyDescent="0.25"/>
    <row r="219" s="225" customFormat="1" x14ac:dyDescent="0.25"/>
    <row r="220" s="225" customFormat="1" x14ac:dyDescent="0.25"/>
    <row r="221" s="225" customFormat="1" x14ac:dyDescent="0.25"/>
    <row r="222" s="225" customFormat="1" x14ac:dyDescent="0.25"/>
    <row r="223" s="225" customFormat="1" x14ac:dyDescent="0.25"/>
    <row r="224" s="225" customFormat="1" x14ac:dyDescent="0.25"/>
    <row r="225" s="225" customFormat="1" x14ac:dyDescent="0.25"/>
    <row r="226" s="225" customFormat="1" x14ac:dyDescent="0.25"/>
    <row r="227" s="225" customFormat="1" x14ac:dyDescent="0.25"/>
    <row r="228" s="225" customFormat="1" x14ac:dyDescent="0.25"/>
    <row r="229" s="225" customFormat="1" x14ac:dyDescent="0.25"/>
    <row r="230" s="225" customFormat="1" x14ac:dyDescent="0.25"/>
    <row r="231" s="225" customFormat="1" x14ac:dyDescent="0.25"/>
    <row r="232" s="225" customFormat="1" x14ac:dyDescent="0.25"/>
    <row r="233" s="225" customFormat="1" x14ac:dyDescent="0.25"/>
    <row r="234" s="225" customFormat="1" x14ac:dyDescent="0.25"/>
    <row r="235" s="225" customFormat="1" x14ac:dyDescent="0.25"/>
    <row r="236" s="225" customFormat="1" x14ac:dyDescent="0.25"/>
    <row r="237" s="225" customFormat="1" x14ac:dyDescent="0.25"/>
    <row r="238" s="225" customFormat="1" x14ac:dyDescent="0.25"/>
    <row r="239" s="225" customFormat="1" x14ac:dyDescent="0.25"/>
    <row r="240" s="225" customFormat="1" x14ac:dyDescent="0.25"/>
    <row r="241" s="225" customFormat="1" x14ac:dyDescent="0.25"/>
    <row r="242" s="225" customFormat="1" x14ac:dyDescent="0.25"/>
    <row r="243" s="225" customFormat="1" x14ac:dyDescent="0.25"/>
    <row r="244" s="225" customFormat="1" x14ac:dyDescent="0.25"/>
    <row r="245" s="225" customFormat="1" x14ac:dyDescent="0.25"/>
    <row r="246" s="225" customFormat="1" x14ac:dyDescent="0.25"/>
    <row r="247" s="225" customFormat="1" x14ac:dyDescent="0.25"/>
    <row r="248" s="225" customFormat="1" x14ac:dyDescent="0.25"/>
    <row r="249" s="225" customFormat="1" x14ac:dyDescent="0.25"/>
    <row r="250" s="225" customFormat="1" x14ac:dyDescent="0.25"/>
    <row r="251" s="225" customFormat="1" x14ac:dyDescent="0.25"/>
    <row r="252" s="225" customFormat="1" x14ac:dyDescent="0.25"/>
    <row r="253" s="225" customFormat="1" x14ac:dyDescent="0.25"/>
    <row r="254" s="225" customFormat="1" x14ac:dyDescent="0.25"/>
    <row r="255" s="225" customFormat="1" x14ac:dyDescent="0.25"/>
    <row r="256" s="225" customFormat="1" x14ac:dyDescent="0.25"/>
    <row r="257" s="225" customFormat="1" x14ac:dyDescent="0.25"/>
    <row r="258" s="225" customFormat="1" x14ac:dyDescent="0.25"/>
    <row r="259" s="225" customFormat="1" x14ac:dyDescent="0.25"/>
    <row r="260" s="225" customFormat="1" x14ac:dyDescent="0.25"/>
    <row r="261" s="225" customFormat="1" x14ac:dyDescent="0.25"/>
    <row r="262" s="225" customFormat="1" x14ac:dyDescent="0.25"/>
    <row r="263" s="225" customFormat="1" x14ac:dyDescent="0.25"/>
    <row r="264" s="225" customFormat="1" x14ac:dyDescent="0.25"/>
    <row r="265" s="225" customFormat="1" x14ac:dyDescent="0.25"/>
    <row r="266" s="225" customFormat="1" x14ac:dyDescent="0.25"/>
    <row r="267" s="225" customFormat="1" x14ac:dyDescent="0.25"/>
    <row r="268" s="225" customFormat="1" x14ac:dyDescent="0.25"/>
    <row r="269" s="225" customFormat="1" x14ac:dyDescent="0.25"/>
    <row r="270" s="225" customFormat="1" x14ac:dyDescent="0.25"/>
    <row r="271" s="225" customFormat="1" x14ac:dyDescent="0.25"/>
    <row r="272" s="225" customFormat="1" x14ac:dyDescent="0.25"/>
    <row r="273" s="225" customFormat="1" x14ac:dyDescent="0.25"/>
    <row r="274" s="225" customFormat="1" x14ac:dyDescent="0.25"/>
    <row r="275" s="225" customFormat="1" x14ac:dyDescent="0.25"/>
    <row r="276" s="225" customFormat="1" x14ac:dyDescent="0.25"/>
    <row r="277" s="225" customFormat="1" x14ac:dyDescent="0.25"/>
    <row r="278" s="225" customFormat="1" x14ac:dyDescent="0.25"/>
    <row r="279" s="225" customFormat="1" x14ac:dyDescent="0.25"/>
    <row r="280" s="225" customFormat="1" x14ac:dyDescent="0.25"/>
    <row r="281" s="225" customFormat="1" x14ac:dyDescent="0.25"/>
    <row r="282" s="225" customFormat="1" x14ac:dyDescent="0.25"/>
    <row r="283" s="225" customFormat="1" x14ac:dyDescent="0.25"/>
    <row r="284" s="225" customFormat="1" x14ac:dyDescent="0.25"/>
    <row r="285" s="225" customFormat="1" x14ac:dyDescent="0.25"/>
    <row r="286" s="225" customFormat="1" x14ac:dyDescent="0.25"/>
    <row r="287" s="225" customFormat="1" x14ac:dyDescent="0.25"/>
    <row r="288" s="225" customFormat="1" x14ac:dyDescent="0.25"/>
    <row r="289" s="225" customFormat="1" x14ac:dyDescent="0.25"/>
    <row r="290" s="225" customFormat="1" x14ac:dyDescent="0.25"/>
    <row r="291" s="225" customFormat="1" x14ac:dyDescent="0.25"/>
    <row r="292" s="225" customFormat="1" x14ac:dyDescent="0.25"/>
    <row r="293" s="225" customFormat="1" x14ac:dyDescent="0.25"/>
    <row r="294" s="225" customFormat="1" x14ac:dyDescent="0.25"/>
    <row r="295" s="225" customFormat="1" x14ac:dyDescent="0.25"/>
    <row r="296" s="225" customFormat="1" x14ac:dyDescent="0.25"/>
    <row r="297" s="225" customFormat="1" x14ac:dyDescent="0.25"/>
    <row r="298" s="225" customFormat="1" x14ac:dyDescent="0.25"/>
    <row r="299" s="225" customFormat="1" x14ac:dyDescent="0.25"/>
    <row r="300" s="225" customFormat="1" x14ac:dyDescent="0.25"/>
    <row r="301" s="225" customFormat="1" x14ac:dyDescent="0.25"/>
    <row r="302" s="225" customFormat="1" x14ac:dyDescent="0.25"/>
    <row r="303" s="225" customFormat="1" x14ac:dyDescent="0.25"/>
    <row r="304" s="225" customFormat="1" x14ac:dyDescent="0.25"/>
    <row r="305" s="225" customFormat="1" x14ac:dyDescent="0.25"/>
    <row r="306" s="225" customFormat="1" x14ac:dyDescent="0.25"/>
    <row r="307" s="225" customFormat="1" x14ac:dyDescent="0.25"/>
    <row r="308" s="225" customFormat="1" x14ac:dyDescent="0.25"/>
    <row r="309" s="225" customFormat="1" x14ac:dyDescent="0.25"/>
    <row r="310" s="225" customFormat="1" x14ac:dyDescent="0.25"/>
    <row r="311" s="225" customFormat="1" x14ac:dyDescent="0.25"/>
    <row r="312" s="225" customFormat="1" x14ac:dyDescent="0.25"/>
    <row r="313" s="225" customFormat="1" x14ac:dyDescent="0.25"/>
    <row r="314" s="225" customFormat="1" x14ac:dyDescent="0.25"/>
    <row r="315" s="225" customFormat="1" x14ac:dyDescent="0.25"/>
    <row r="316" s="225" customFormat="1" x14ac:dyDescent="0.25"/>
    <row r="317" s="225" customFormat="1" x14ac:dyDescent="0.25"/>
    <row r="318" s="225" customFormat="1" x14ac:dyDescent="0.25"/>
    <row r="319" s="225" customFormat="1" x14ac:dyDescent="0.25"/>
    <row r="320" s="225" customFormat="1" x14ac:dyDescent="0.25"/>
    <row r="321" s="225" customFormat="1" x14ac:dyDescent="0.25"/>
    <row r="322" s="225" customFormat="1" x14ac:dyDescent="0.25"/>
    <row r="323" s="225" customFormat="1" x14ac:dyDescent="0.25"/>
    <row r="324" s="225" customFormat="1" x14ac:dyDescent="0.25"/>
    <row r="325" s="225" customFormat="1" x14ac:dyDescent="0.25"/>
    <row r="326" s="225" customFormat="1" x14ac:dyDescent="0.25"/>
    <row r="327" s="225" customFormat="1" x14ac:dyDescent="0.25"/>
    <row r="328" s="225" customFormat="1" x14ac:dyDescent="0.25"/>
    <row r="329" s="225" customFormat="1" x14ac:dyDescent="0.25"/>
    <row r="330" s="225" customFormat="1" x14ac:dyDescent="0.25"/>
    <row r="331" s="225" customFormat="1" x14ac:dyDescent="0.25"/>
    <row r="332" s="225" customFormat="1" x14ac:dyDescent="0.25"/>
    <row r="333" s="225" customFormat="1" x14ac:dyDescent="0.25"/>
    <row r="334" s="225" customFormat="1" x14ac:dyDescent="0.25"/>
    <row r="335" s="225" customFormat="1" x14ac:dyDescent="0.25"/>
    <row r="336" s="225" customFormat="1" x14ac:dyDescent="0.25"/>
    <row r="337" s="225" customFormat="1" x14ac:dyDescent="0.25"/>
    <row r="338" s="225" customFormat="1" x14ac:dyDescent="0.25"/>
    <row r="339" s="225" customFormat="1" x14ac:dyDescent="0.25"/>
    <row r="340" s="225" customFormat="1" x14ac:dyDescent="0.25"/>
    <row r="341" s="225" customFormat="1" x14ac:dyDescent="0.25"/>
    <row r="342" s="225" customFormat="1" x14ac:dyDescent="0.25"/>
    <row r="343" s="225" customFormat="1" x14ac:dyDescent="0.25"/>
    <row r="344" s="225" customFormat="1" x14ac:dyDescent="0.25"/>
    <row r="345" s="225" customFormat="1" x14ac:dyDescent="0.25"/>
    <row r="346" s="225" customFormat="1" x14ac:dyDescent="0.25"/>
    <row r="347" s="225" customFormat="1" x14ac:dyDescent="0.25"/>
    <row r="348" s="225" customFormat="1" x14ac:dyDescent="0.25"/>
    <row r="349" s="225" customFormat="1" x14ac:dyDescent="0.25"/>
    <row r="350" s="225" customFormat="1" x14ac:dyDescent="0.25"/>
    <row r="351" s="225" customFormat="1" x14ac:dyDescent="0.25"/>
    <row r="352" s="225" customFormat="1" x14ac:dyDescent="0.25"/>
    <row r="353" s="225" customFormat="1" x14ac:dyDescent="0.25"/>
    <row r="354" s="225" customFormat="1" x14ac:dyDescent="0.25"/>
    <row r="355" s="225" customFormat="1" x14ac:dyDescent="0.25"/>
    <row r="356" s="225" customFormat="1" x14ac:dyDescent="0.25"/>
    <row r="357" s="225" customFormat="1" x14ac:dyDescent="0.25"/>
    <row r="358" s="225" customFormat="1" x14ac:dyDescent="0.25"/>
    <row r="359" s="225" customFormat="1" x14ac:dyDescent="0.25"/>
    <row r="360" s="225" customFormat="1" x14ac:dyDescent="0.25"/>
    <row r="361" s="225" customFormat="1" x14ac:dyDescent="0.25"/>
    <row r="362" s="225" customFormat="1" x14ac:dyDescent="0.25"/>
    <row r="363" s="225" customFormat="1" x14ac:dyDescent="0.25"/>
    <row r="364" s="225" customFormat="1" x14ac:dyDescent="0.25"/>
    <row r="365" s="225" customFormat="1" x14ac:dyDescent="0.25"/>
    <row r="366" s="225" customFormat="1" x14ac:dyDescent="0.25"/>
    <row r="367" s="225" customFormat="1" x14ac:dyDescent="0.25"/>
    <row r="368" s="225" customFormat="1" x14ac:dyDescent="0.25"/>
    <row r="369" s="225" customFormat="1" x14ac:dyDescent="0.25"/>
    <row r="370" s="225" customFormat="1" x14ac:dyDescent="0.25"/>
    <row r="371" s="225" customFormat="1" x14ac:dyDescent="0.25"/>
    <row r="372" s="225" customFormat="1" x14ac:dyDescent="0.25"/>
    <row r="373" s="225" customFormat="1" x14ac:dyDescent="0.25"/>
    <row r="374" s="225" customFormat="1" x14ac:dyDescent="0.25"/>
    <row r="375" s="225" customFormat="1" x14ac:dyDescent="0.25"/>
    <row r="376" s="225" customFormat="1" x14ac:dyDescent="0.25"/>
    <row r="377" s="225" customFormat="1" x14ac:dyDescent="0.25"/>
    <row r="378" s="225" customFormat="1" x14ac:dyDescent="0.25"/>
    <row r="379" s="225" customFormat="1" x14ac:dyDescent="0.25"/>
    <row r="380" s="225" customFormat="1" x14ac:dyDescent="0.25"/>
    <row r="381" s="225" customFormat="1" x14ac:dyDescent="0.25"/>
    <row r="382" s="225" customFormat="1" x14ac:dyDescent="0.25"/>
    <row r="383" s="225" customFormat="1" x14ac:dyDescent="0.25"/>
    <row r="384" s="225" customFormat="1" x14ac:dyDescent="0.25"/>
    <row r="385" s="225" customFormat="1" x14ac:dyDescent="0.25"/>
    <row r="386" s="225" customFormat="1" x14ac:dyDescent="0.25"/>
    <row r="387" s="225" customFormat="1" x14ac:dyDescent="0.25"/>
    <row r="388" s="225" customFormat="1" x14ac:dyDescent="0.25"/>
    <row r="389" s="225" customFormat="1" x14ac:dyDescent="0.25"/>
    <row r="390" s="225" customFormat="1" x14ac:dyDescent="0.25"/>
    <row r="391" s="225" customFormat="1" x14ac:dyDescent="0.25"/>
    <row r="392" s="225" customFormat="1" x14ac:dyDescent="0.25"/>
    <row r="393" s="225" customFormat="1" x14ac:dyDescent="0.25"/>
    <row r="394" s="225" customFormat="1" x14ac:dyDescent="0.25"/>
    <row r="395" s="225" customFormat="1" x14ac:dyDescent="0.25"/>
    <row r="396" s="225" customFormat="1" x14ac:dyDescent="0.25"/>
    <row r="397" s="225" customFormat="1" x14ac:dyDescent="0.25"/>
    <row r="398" s="225" customFormat="1" x14ac:dyDescent="0.25"/>
    <row r="399" s="225" customFormat="1" x14ac:dyDescent="0.25"/>
    <row r="400" s="225" customFormat="1" x14ac:dyDescent="0.25"/>
    <row r="401" s="225" customFormat="1" x14ac:dyDescent="0.25"/>
    <row r="402" s="225" customFormat="1" x14ac:dyDescent="0.25"/>
    <row r="403" s="225" customFormat="1" x14ac:dyDescent="0.25"/>
    <row r="404" s="225" customFormat="1" x14ac:dyDescent="0.25"/>
    <row r="405" s="225" customFormat="1" x14ac:dyDescent="0.25"/>
    <row r="406" s="225" customFormat="1" x14ac:dyDescent="0.25"/>
    <row r="407" s="225" customFormat="1" x14ac:dyDescent="0.25"/>
    <row r="408" s="225" customFormat="1" x14ac:dyDescent="0.25"/>
    <row r="409" s="225" customFormat="1" x14ac:dyDescent="0.25"/>
    <row r="410" s="225" customFormat="1" x14ac:dyDescent="0.25"/>
    <row r="411" s="225" customFormat="1" x14ac:dyDescent="0.25"/>
    <row r="412" s="225" customFormat="1" x14ac:dyDescent="0.25"/>
    <row r="413" s="225" customFormat="1" x14ac:dyDescent="0.25"/>
    <row r="414" s="225" customFormat="1" x14ac:dyDescent="0.25"/>
    <row r="415" s="225" customFormat="1" x14ac:dyDescent="0.25"/>
    <row r="416" s="225" customFormat="1" x14ac:dyDescent="0.25"/>
    <row r="417" s="225" customFormat="1" x14ac:dyDescent="0.25"/>
    <row r="418" s="225" customFormat="1" x14ac:dyDescent="0.25"/>
    <row r="419" s="225" customFormat="1" x14ac:dyDescent="0.25"/>
    <row r="420" s="225" customFormat="1" x14ac:dyDescent="0.25"/>
    <row r="421" s="225" customFormat="1" x14ac:dyDescent="0.25"/>
    <row r="422" s="225" customFormat="1" x14ac:dyDescent="0.25"/>
    <row r="423" s="225" customFormat="1" x14ac:dyDescent="0.25"/>
    <row r="424" s="225" customFormat="1" x14ac:dyDescent="0.25"/>
    <row r="425" s="225" customFormat="1" x14ac:dyDescent="0.25"/>
    <row r="426" s="225" customFormat="1" x14ac:dyDescent="0.25"/>
    <row r="427" s="225" customFormat="1" x14ac:dyDescent="0.25"/>
    <row r="428" s="225" customFormat="1" x14ac:dyDescent="0.25"/>
    <row r="429" s="225" customFormat="1" x14ac:dyDescent="0.25"/>
    <row r="430" s="225" customFormat="1" x14ac:dyDescent="0.25"/>
    <row r="431" s="225" customFormat="1" x14ac:dyDescent="0.25"/>
    <row r="432" s="225" customFormat="1" x14ac:dyDescent="0.25"/>
    <row r="433" s="225" customFormat="1" x14ac:dyDescent="0.25"/>
    <row r="434" s="225" customFormat="1" x14ac:dyDescent="0.25"/>
    <row r="435" s="225" customFormat="1" x14ac:dyDescent="0.25"/>
    <row r="436" s="225" customFormat="1" x14ac:dyDescent="0.25"/>
    <row r="437" s="225" customFormat="1" x14ac:dyDescent="0.25"/>
    <row r="438" s="225" customFormat="1" x14ac:dyDescent="0.25"/>
    <row r="439" s="225" customFormat="1" x14ac:dyDescent="0.25"/>
    <row r="440" s="225" customFormat="1" x14ac:dyDescent="0.25"/>
    <row r="441" s="225" customFormat="1" x14ac:dyDescent="0.25"/>
    <row r="442" s="225" customFormat="1" x14ac:dyDescent="0.25"/>
    <row r="443" s="225" customFormat="1" x14ac:dyDescent="0.25"/>
    <row r="444" s="225" customFormat="1" x14ac:dyDescent="0.25"/>
    <row r="445" s="225" customFormat="1" x14ac:dyDescent="0.25"/>
    <row r="446" s="225" customFormat="1" x14ac:dyDescent="0.25"/>
    <row r="447" s="225" customFormat="1" x14ac:dyDescent="0.25"/>
    <row r="448" s="225" customFormat="1" x14ac:dyDescent="0.25"/>
    <row r="449" s="225" customFormat="1" x14ac:dyDescent="0.25"/>
    <row r="450" s="225" customFormat="1" x14ac:dyDescent="0.25"/>
    <row r="451" s="225" customFormat="1" x14ac:dyDescent="0.25"/>
    <row r="452" s="225" customFormat="1" x14ac:dyDescent="0.25"/>
    <row r="453" s="225" customFormat="1" x14ac:dyDescent="0.25"/>
    <row r="454" s="225" customFormat="1" x14ac:dyDescent="0.25"/>
    <row r="455" s="225" customFormat="1" x14ac:dyDescent="0.25"/>
    <row r="456" s="225" customFormat="1" x14ac:dyDescent="0.25"/>
    <row r="457" s="225" customFormat="1" x14ac:dyDescent="0.25"/>
    <row r="458" s="225" customFormat="1" x14ac:dyDescent="0.25"/>
    <row r="459" s="225" customFormat="1" x14ac:dyDescent="0.25"/>
    <row r="460" s="225" customFormat="1" x14ac:dyDescent="0.25"/>
    <row r="461" s="225" customFormat="1" x14ac:dyDescent="0.25"/>
    <row r="462" s="225" customFormat="1" x14ac:dyDescent="0.25"/>
    <row r="463" s="225" customFormat="1" x14ac:dyDescent="0.25"/>
    <row r="464" s="225" customFormat="1" x14ac:dyDescent="0.25"/>
    <row r="465" s="225" customFormat="1" x14ac:dyDescent="0.25"/>
    <row r="466" s="225" customFormat="1" x14ac:dyDescent="0.25"/>
    <row r="467" s="225" customFormat="1" x14ac:dyDescent="0.25"/>
    <row r="468" s="225" customFormat="1" x14ac:dyDescent="0.25"/>
    <row r="469" s="225" customFormat="1" x14ac:dyDescent="0.25"/>
    <row r="470" s="225" customFormat="1" x14ac:dyDescent="0.25"/>
    <row r="471" s="225" customFormat="1" x14ac:dyDescent="0.25"/>
    <row r="472" s="225" customFormat="1" x14ac:dyDescent="0.25"/>
    <row r="473" s="225" customFormat="1" x14ac:dyDescent="0.25"/>
    <row r="474" s="225" customFormat="1" x14ac:dyDescent="0.25"/>
    <row r="475" s="225" customFormat="1" x14ac:dyDescent="0.25"/>
    <row r="476" s="225" customFormat="1" x14ac:dyDescent="0.25"/>
    <row r="477" s="225" customFormat="1" x14ac:dyDescent="0.25"/>
    <row r="478" s="225" customFormat="1" x14ac:dyDescent="0.25"/>
    <row r="479" s="225" customFormat="1" x14ac:dyDescent="0.25"/>
    <row r="480" s="225" customFormat="1" x14ac:dyDescent="0.25"/>
    <row r="481" s="225" customFormat="1" x14ac:dyDescent="0.25"/>
    <row r="482" s="225" customFormat="1" x14ac:dyDescent="0.25"/>
    <row r="483" s="225" customFormat="1" x14ac:dyDescent="0.25"/>
    <row r="484" s="225" customFormat="1" x14ac:dyDescent="0.25"/>
    <row r="485" s="225" customFormat="1" x14ac:dyDescent="0.25"/>
    <row r="486" s="225" customFormat="1" x14ac:dyDescent="0.25"/>
    <row r="487" s="225" customFormat="1" x14ac:dyDescent="0.25"/>
    <row r="488" s="225" customFormat="1" x14ac:dyDescent="0.25"/>
    <row r="489" s="225" customFormat="1" x14ac:dyDescent="0.25"/>
    <row r="490" s="225" customFormat="1" x14ac:dyDescent="0.25"/>
    <row r="491" s="225" customFormat="1" x14ac:dyDescent="0.25"/>
    <row r="492" s="225" customFormat="1" x14ac:dyDescent="0.25"/>
    <row r="493" s="225" customFormat="1" x14ac:dyDescent="0.25"/>
    <row r="494" s="225" customFormat="1" x14ac:dyDescent="0.25"/>
    <row r="495" s="225" customFormat="1" x14ac:dyDescent="0.25"/>
    <row r="496" s="225" customFormat="1" x14ac:dyDescent="0.25"/>
    <row r="497" s="225" customFormat="1" x14ac:dyDescent="0.25"/>
    <row r="498" s="225" customFormat="1" x14ac:dyDescent="0.25"/>
    <row r="499" s="225" customFormat="1" x14ac:dyDescent="0.25"/>
    <row r="500" s="225" customFormat="1" x14ac:dyDescent="0.25"/>
    <row r="501" s="225" customFormat="1" x14ac:dyDescent="0.25"/>
    <row r="502" s="225" customFormat="1" x14ac:dyDescent="0.25"/>
    <row r="503" s="225" customFormat="1" x14ac:dyDescent="0.25"/>
    <row r="504" s="225" customFormat="1" x14ac:dyDescent="0.25"/>
    <row r="505" s="225" customFormat="1" x14ac:dyDescent="0.25"/>
    <row r="506" s="225" customFormat="1" x14ac:dyDescent="0.25"/>
    <row r="507" s="225" customFormat="1" x14ac:dyDescent="0.25"/>
    <row r="508" s="225" customFormat="1" x14ac:dyDescent="0.25"/>
    <row r="509" s="225" customFormat="1" x14ac:dyDescent="0.25"/>
    <row r="510" s="225" customFormat="1" x14ac:dyDescent="0.25"/>
    <row r="511" s="225" customFormat="1" x14ac:dyDescent="0.25"/>
    <row r="512" s="225" customFormat="1" x14ac:dyDescent="0.25"/>
    <row r="513" s="225" customFormat="1" x14ac:dyDescent="0.25"/>
    <row r="514" s="225" customFormat="1" x14ac:dyDescent="0.25"/>
    <row r="515" s="225" customFormat="1" x14ac:dyDescent="0.25"/>
    <row r="516" s="225" customFormat="1" x14ac:dyDescent="0.25"/>
    <row r="517" s="225" customFormat="1" x14ac:dyDescent="0.25"/>
    <row r="518" s="225" customFormat="1" x14ac:dyDescent="0.25"/>
    <row r="519" s="225" customFormat="1" x14ac:dyDescent="0.25"/>
    <row r="520" s="225" customFormat="1" x14ac:dyDescent="0.25"/>
    <row r="521" s="225" customFormat="1" x14ac:dyDescent="0.25"/>
    <row r="522" s="225" customFormat="1" x14ac:dyDescent="0.25"/>
    <row r="523" s="225" customFormat="1" x14ac:dyDescent="0.25"/>
    <row r="524" s="225" customFormat="1" x14ac:dyDescent="0.25"/>
    <row r="525" s="225" customFormat="1" x14ac:dyDescent="0.25"/>
    <row r="526" s="225" customFormat="1" x14ac:dyDescent="0.25"/>
    <row r="527" s="225" customFormat="1" x14ac:dyDescent="0.25"/>
    <row r="528" s="225" customFormat="1" x14ac:dyDescent="0.25"/>
    <row r="529" s="225" customFormat="1" x14ac:dyDescent="0.25"/>
    <row r="530" s="225" customFormat="1" x14ac:dyDescent="0.25"/>
    <row r="531" s="225" customFormat="1" x14ac:dyDescent="0.25"/>
    <row r="532" s="225" customFormat="1" x14ac:dyDescent="0.25"/>
    <row r="533" s="225" customFormat="1" x14ac:dyDescent="0.25"/>
    <row r="534" s="225" customFormat="1" x14ac:dyDescent="0.25"/>
    <row r="535" s="225" customFormat="1" x14ac:dyDescent="0.25"/>
    <row r="536" s="225" customFormat="1" x14ac:dyDescent="0.25"/>
    <row r="537" s="225" customFormat="1" x14ac:dyDescent="0.25"/>
    <row r="538" s="225" customFormat="1" x14ac:dyDescent="0.25"/>
    <row r="539" s="225" customFormat="1" x14ac:dyDescent="0.25"/>
    <row r="540" s="225" customFormat="1" x14ac:dyDescent="0.25"/>
    <row r="541" s="225" customFormat="1" x14ac:dyDescent="0.25"/>
    <row r="542" s="225" customFormat="1" x14ac:dyDescent="0.25"/>
    <row r="543" s="225" customFormat="1" x14ac:dyDescent="0.25"/>
    <row r="544" s="225" customFormat="1" x14ac:dyDescent="0.25"/>
    <row r="545" s="225" customFormat="1" x14ac:dyDescent="0.25"/>
    <row r="546" s="225" customFormat="1" x14ac:dyDescent="0.25"/>
    <row r="547" s="225" customFormat="1" x14ac:dyDescent="0.25"/>
    <row r="548" s="225" customFormat="1" x14ac:dyDescent="0.25"/>
    <row r="549" s="225" customFormat="1" x14ac:dyDescent="0.25"/>
    <row r="550" s="225" customFormat="1" x14ac:dyDescent="0.25"/>
    <row r="551" s="225" customFormat="1" x14ac:dyDescent="0.25"/>
    <row r="552" s="225" customFormat="1" x14ac:dyDescent="0.25"/>
    <row r="553" s="225" customFormat="1" x14ac:dyDescent="0.25"/>
    <row r="554" s="225" customFormat="1" x14ac:dyDescent="0.25"/>
    <row r="555" s="225" customFormat="1" x14ac:dyDescent="0.25"/>
    <row r="556" s="225" customFormat="1" x14ac:dyDescent="0.25"/>
    <row r="557" s="225" customFormat="1" x14ac:dyDescent="0.25"/>
    <row r="558" s="225" customFormat="1" x14ac:dyDescent="0.25"/>
    <row r="559" s="225" customFormat="1" x14ac:dyDescent="0.25"/>
    <row r="560" s="225" customFormat="1" x14ac:dyDescent="0.25"/>
    <row r="561" s="225" customFormat="1" x14ac:dyDescent="0.25"/>
    <row r="562" s="225" customFormat="1" x14ac:dyDescent="0.25"/>
    <row r="563" s="225" customFormat="1" x14ac:dyDescent="0.25"/>
    <row r="564" s="225" customFormat="1" x14ac:dyDescent="0.25"/>
    <row r="565" s="225" customFormat="1" x14ac:dyDescent="0.25"/>
    <row r="566" s="225" customFormat="1" x14ac:dyDescent="0.25"/>
    <row r="567" s="225" customFormat="1" x14ac:dyDescent="0.25"/>
    <row r="568" s="225" customFormat="1" x14ac:dyDescent="0.25"/>
    <row r="569" s="225" customFormat="1" x14ac:dyDescent="0.25"/>
    <row r="570" s="225" customFormat="1" x14ac:dyDescent="0.25"/>
    <row r="571" s="225" customFormat="1" x14ac:dyDescent="0.25"/>
    <row r="572" s="225" customFormat="1" x14ac:dyDescent="0.25"/>
    <row r="573" s="225" customFormat="1" x14ac:dyDescent="0.25"/>
    <row r="574" s="225" customFormat="1" x14ac:dyDescent="0.25"/>
    <row r="575" s="225" customFormat="1" x14ac:dyDescent="0.25"/>
    <row r="576" s="225" customFormat="1" x14ac:dyDescent="0.25"/>
    <row r="577" s="225" customFormat="1" x14ac:dyDescent="0.25"/>
    <row r="578" s="225" customFormat="1" x14ac:dyDescent="0.25"/>
    <row r="579" s="225" customFormat="1" x14ac:dyDescent="0.25"/>
    <row r="580" s="225" customFormat="1" x14ac:dyDescent="0.25"/>
    <row r="581" s="225" customFormat="1" x14ac:dyDescent="0.25"/>
    <row r="582" s="225" customFormat="1" x14ac:dyDescent="0.25"/>
    <row r="583" s="225" customFormat="1" x14ac:dyDescent="0.25"/>
    <row r="584" s="225" customFormat="1" x14ac:dyDescent="0.25"/>
    <row r="585" s="225" customFormat="1" x14ac:dyDescent="0.25"/>
    <row r="586" s="225" customFormat="1" x14ac:dyDescent="0.25"/>
    <row r="587" s="225" customFormat="1" x14ac:dyDescent="0.25"/>
    <row r="588" s="225" customFormat="1" x14ac:dyDescent="0.25"/>
    <row r="589" s="225" customFormat="1" x14ac:dyDescent="0.25"/>
    <row r="590" s="225" customFormat="1" x14ac:dyDescent="0.25"/>
    <row r="591" s="225" customFormat="1" x14ac:dyDescent="0.25"/>
    <row r="592" s="225" customFormat="1" x14ac:dyDescent="0.25"/>
    <row r="593" s="225" customFormat="1" x14ac:dyDescent="0.25"/>
    <row r="594" s="225" customFormat="1" x14ac:dyDescent="0.25"/>
    <row r="595" s="225" customFormat="1" x14ac:dyDescent="0.25"/>
    <row r="596" s="225" customFormat="1" x14ac:dyDescent="0.25"/>
    <row r="597" s="225" customFormat="1" x14ac:dyDescent="0.25"/>
    <row r="598" s="225" customFormat="1" x14ac:dyDescent="0.25"/>
    <row r="599" s="225" customFormat="1" x14ac:dyDescent="0.25"/>
    <row r="600" s="225" customFormat="1" x14ac:dyDescent="0.25"/>
    <row r="601" s="225" customFormat="1" x14ac:dyDescent="0.25"/>
    <row r="602" s="225" customFormat="1" x14ac:dyDescent="0.25"/>
    <row r="603" s="225" customFormat="1" x14ac:dyDescent="0.25"/>
    <row r="604" s="225" customFormat="1" x14ac:dyDescent="0.25"/>
    <row r="605" s="225" customFormat="1" x14ac:dyDescent="0.25"/>
    <row r="606" s="225" customFormat="1" x14ac:dyDescent="0.25"/>
    <row r="607" s="225" customFormat="1" x14ac:dyDescent="0.25"/>
    <row r="608" s="225" customFormat="1" x14ac:dyDescent="0.25"/>
    <row r="609" s="225" customFormat="1" x14ac:dyDescent="0.25"/>
    <row r="610" s="225" customFormat="1" x14ac:dyDescent="0.25"/>
    <row r="611" s="225" customFormat="1" x14ac:dyDescent="0.25"/>
    <row r="612" s="225" customFormat="1" x14ac:dyDescent="0.25"/>
    <row r="613" s="225" customFormat="1" x14ac:dyDescent="0.25"/>
    <row r="614" s="225" customFormat="1" x14ac:dyDescent="0.25"/>
    <row r="615" s="225" customFormat="1" x14ac:dyDescent="0.25"/>
    <row r="616" s="225" customFormat="1" x14ac:dyDescent="0.25"/>
    <row r="617" s="225" customFormat="1" x14ac:dyDescent="0.25"/>
    <row r="618" s="225" customFormat="1" x14ac:dyDescent="0.25"/>
    <row r="619" s="225" customFormat="1" x14ac:dyDescent="0.25"/>
    <row r="620" s="225" customFormat="1" x14ac:dyDescent="0.25"/>
    <row r="621" s="225" customFormat="1" x14ac:dyDescent="0.25"/>
    <row r="622" s="225" customFormat="1" x14ac:dyDescent="0.25"/>
    <row r="623" s="225" customFormat="1" x14ac:dyDescent="0.25"/>
    <row r="624" s="225" customFormat="1" x14ac:dyDescent="0.25"/>
    <row r="625" s="225" customFormat="1" x14ac:dyDescent="0.25"/>
    <row r="626" s="225" customFormat="1" x14ac:dyDescent="0.25"/>
    <row r="627" s="225" customFormat="1" x14ac:dyDescent="0.25"/>
    <row r="628" s="225" customFormat="1" x14ac:dyDescent="0.25"/>
    <row r="629" s="225" customFormat="1" x14ac:dyDescent="0.25"/>
    <row r="630" s="225" customFormat="1" x14ac:dyDescent="0.25"/>
    <row r="631" s="225" customFormat="1" x14ac:dyDescent="0.25"/>
    <row r="632" s="225" customFormat="1" x14ac:dyDescent="0.25"/>
    <row r="633" s="225" customFormat="1" x14ac:dyDescent="0.25"/>
    <row r="634" s="225" customFormat="1" x14ac:dyDescent="0.25"/>
    <row r="635" s="225" customFormat="1" x14ac:dyDescent="0.25"/>
    <row r="636" s="225" customFormat="1" x14ac:dyDescent="0.25"/>
    <row r="637" s="225" customFormat="1" x14ac:dyDescent="0.25"/>
    <row r="638" s="225" customFormat="1" x14ac:dyDescent="0.25"/>
    <row r="639" s="225" customFormat="1" x14ac:dyDescent="0.25"/>
    <row r="640" s="225" customFormat="1" x14ac:dyDescent="0.25"/>
    <row r="641" s="225" customFormat="1" x14ac:dyDescent="0.25"/>
    <row r="642" s="225" customFormat="1" x14ac:dyDescent="0.25"/>
    <row r="643" s="225" customFormat="1" x14ac:dyDescent="0.25"/>
    <row r="644" s="225" customFormat="1" x14ac:dyDescent="0.25"/>
    <row r="645" s="225" customFormat="1" x14ac:dyDescent="0.25"/>
    <row r="646" s="225" customFormat="1" x14ac:dyDescent="0.25"/>
    <row r="647" s="225" customFormat="1" x14ac:dyDescent="0.25"/>
    <row r="648" s="225" customFormat="1" x14ac:dyDescent="0.25"/>
    <row r="649" s="225" customFormat="1" x14ac:dyDescent="0.25"/>
    <row r="650" s="225" customFormat="1" x14ac:dyDescent="0.25"/>
    <row r="651" s="225" customFormat="1" x14ac:dyDescent="0.25"/>
    <row r="652" s="225" customFormat="1" x14ac:dyDescent="0.25"/>
    <row r="653" s="225" customFormat="1" x14ac:dyDescent="0.25"/>
    <row r="654" s="225" customFormat="1" x14ac:dyDescent="0.25"/>
    <row r="655" s="225" customFormat="1" x14ac:dyDescent="0.25"/>
    <row r="656" s="225" customFormat="1" x14ac:dyDescent="0.25"/>
    <row r="657" s="225" customFormat="1" x14ac:dyDescent="0.25"/>
    <row r="658" s="225" customFormat="1" x14ac:dyDescent="0.25"/>
    <row r="659" s="225" customFormat="1" x14ac:dyDescent="0.25"/>
    <row r="660" s="225" customFormat="1" x14ac:dyDescent="0.25"/>
    <row r="661" s="225" customFormat="1" x14ac:dyDescent="0.25"/>
    <row r="662" s="225" customFormat="1" x14ac:dyDescent="0.25"/>
    <row r="663" s="225" customFormat="1" x14ac:dyDescent="0.25"/>
    <row r="664" s="225" customFormat="1" x14ac:dyDescent="0.25"/>
    <row r="665" s="225" customFormat="1" x14ac:dyDescent="0.25"/>
    <row r="666" s="225" customFormat="1" x14ac:dyDescent="0.25"/>
    <row r="667" s="225" customFormat="1" x14ac:dyDescent="0.25"/>
    <row r="668" s="225" customFormat="1" x14ac:dyDescent="0.25"/>
    <row r="669" s="225" customFormat="1" x14ac:dyDescent="0.25"/>
    <row r="670" s="225" customFormat="1" x14ac:dyDescent="0.25"/>
    <row r="671" s="225" customFormat="1" x14ac:dyDescent="0.25"/>
    <row r="672" s="225" customFormat="1" x14ac:dyDescent="0.25"/>
    <row r="673" s="225" customFormat="1" x14ac:dyDescent="0.25"/>
    <row r="674" s="225" customFormat="1" x14ac:dyDescent="0.25"/>
    <row r="675" s="225" customFormat="1" x14ac:dyDescent="0.25"/>
    <row r="676" s="225" customFormat="1" x14ac:dyDescent="0.25"/>
    <row r="677" s="225" customFormat="1" x14ac:dyDescent="0.25"/>
    <row r="678" s="225" customFormat="1" x14ac:dyDescent="0.25"/>
    <row r="679" s="225" customFormat="1" x14ac:dyDescent="0.25"/>
    <row r="680" s="225" customFormat="1" x14ac:dyDescent="0.25"/>
    <row r="681" s="225" customFormat="1" x14ac:dyDescent="0.25"/>
    <row r="682" s="225" customFormat="1" x14ac:dyDescent="0.25"/>
    <row r="683" s="225" customFormat="1" x14ac:dyDescent="0.25"/>
    <row r="684" s="225" customFormat="1" x14ac:dyDescent="0.25"/>
    <row r="685" s="225" customFormat="1" x14ac:dyDescent="0.25"/>
    <row r="686" s="225" customFormat="1" x14ac:dyDescent="0.25"/>
    <row r="687" s="225" customFormat="1" x14ac:dyDescent="0.25"/>
    <row r="688" s="225" customFormat="1" x14ac:dyDescent="0.25"/>
    <row r="689" s="225" customFormat="1" x14ac:dyDescent="0.25"/>
    <row r="690" s="225" customFormat="1" x14ac:dyDescent="0.25"/>
    <row r="691" s="225" customFormat="1" x14ac:dyDescent="0.25"/>
    <row r="692" s="225" customFormat="1" x14ac:dyDescent="0.25"/>
    <row r="693" s="225" customFormat="1" x14ac:dyDescent="0.25"/>
    <row r="694" s="225" customFormat="1" x14ac:dyDescent="0.25"/>
    <row r="695" s="225" customFormat="1" x14ac:dyDescent="0.25"/>
    <row r="696" s="225" customFormat="1" x14ac:dyDescent="0.25"/>
    <row r="697" s="225" customFormat="1" x14ac:dyDescent="0.25"/>
    <row r="698" s="225" customFormat="1" x14ac:dyDescent="0.25"/>
    <row r="699" s="225" customFormat="1" x14ac:dyDescent="0.25"/>
    <row r="700" s="225" customFormat="1" x14ac:dyDescent="0.25"/>
    <row r="701" s="225" customFormat="1" x14ac:dyDescent="0.25"/>
    <row r="702" s="225" customFormat="1" x14ac:dyDescent="0.25"/>
    <row r="703" s="225" customFormat="1" x14ac:dyDescent="0.25"/>
    <row r="704" s="225" customFormat="1" x14ac:dyDescent="0.25"/>
    <row r="705" s="225" customFormat="1" x14ac:dyDescent="0.25"/>
    <row r="706" s="225" customFormat="1" x14ac:dyDescent="0.25"/>
    <row r="707" s="225" customFormat="1" x14ac:dyDescent="0.25"/>
    <row r="708" s="225" customFormat="1" x14ac:dyDescent="0.25"/>
    <row r="709" s="225" customFormat="1" x14ac:dyDescent="0.25"/>
    <row r="710" s="225" customFormat="1" x14ac:dyDescent="0.25"/>
    <row r="711" s="225" customFormat="1" x14ac:dyDescent="0.25"/>
    <row r="712" s="225" customFormat="1" x14ac:dyDescent="0.25"/>
    <row r="713" s="225" customFormat="1" x14ac:dyDescent="0.25"/>
    <row r="714" s="225" customFormat="1" x14ac:dyDescent="0.25"/>
    <row r="715" s="225" customFormat="1" x14ac:dyDescent="0.25"/>
    <row r="716" s="225" customFormat="1" x14ac:dyDescent="0.25"/>
    <row r="717" s="225" customFormat="1" x14ac:dyDescent="0.25"/>
    <row r="718" s="225" customFormat="1" x14ac:dyDescent="0.25"/>
    <row r="719" s="225" customFormat="1" x14ac:dyDescent="0.25"/>
    <row r="720" s="225" customFormat="1" x14ac:dyDescent="0.25"/>
    <row r="721" s="225" customFormat="1" x14ac:dyDescent="0.25"/>
    <row r="722" s="225" customFormat="1" x14ac:dyDescent="0.25"/>
    <row r="723" s="225" customFormat="1" x14ac:dyDescent="0.25"/>
    <row r="724" s="225" customFormat="1" x14ac:dyDescent="0.25"/>
    <row r="725" s="225" customFormat="1" x14ac:dyDescent="0.25"/>
    <row r="726" s="225" customFormat="1" x14ac:dyDescent="0.25"/>
    <row r="727" s="225" customFormat="1" x14ac:dyDescent="0.25"/>
    <row r="728" s="225" customFormat="1" x14ac:dyDescent="0.25"/>
    <row r="729" s="225" customFormat="1" x14ac:dyDescent="0.25"/>
    <row r="730" s="225" customFormat="1" x14ac:dyDescent="0.25"/>
    <row r="731" s="225" customFormat="1" x14ac:dyDescent="0.25"/>
    <row r="732" s="225" customFormat="1" x14ac:dyDescent="0.25"/>
    <row r="733" s="225" customFormat="1" x14ac:dyDescent="0.25"/>
    <row r="734" s="225" customFormat="1" x14ac:dyDescent="0.25"/>
    <row r="735" s="225" customFormat="1" x14ac:dyDescent="0.25"/>
    <row r="736" s="225" customFormat="1" x14ac:dyDescent="0.25"/>
    <row r="737" s="225" customFormat="1" x14ac:dyDescent="0.25"/>
    <row r="738" s="225" customFormat="1" x14ac:dyDescent="0.25"/>
    <row r="739" s="225" customFormat="1" x14ac:dyDescent="0.25"/>
    <row r="740" s="225" customFormat="1" x14ac:dyDescent="0.25"/>
    <row r="741" s="225" customFormat="1" x14ac:dyDescent="0.25"/>
    <row r="742" s="225" customFormat="1" x14ac:dyDescent="0.25"/>
    <row r="743" s="225" customFormat="1" x14ac:dyDescent="0.25"/>
    <row r="744" s="225" customFormat="1" x14ac:dyDescent="0.25"/>
    <row r="745" s="225" customFormat="1" x14ac:dyDescent="0.25"/>
    <row r="746" s="225" customFormat="1" x14ac:dyDescent="0.25"/>
    <row r="747" s="225" customFormat="1" x14ac:dyDescent="0.25"/>
    <row r="748" s="225" customFormat="1" x14ac:dyDescent="0.25"/>
    <row r="749" s="225" customFormat="1" x14ac:dyDescent="0.25"/>
    <row r="750" s="225" customFormat="1" x14ac:dyDescent="0.25"/>
    <row r="751" s="225" customFormat="1" x14ac:dyDescent="0.25"/>
    <row r="752" s="225" customFormat="1" x14ac:dyDescent="0.25"/>
    <row r="753" s="225" customFormat="1" x14ac:dyDescent="0.25"/>
    <row r="754" s="225" customFormat="1" x14ac:dyDescent="0.25"/>
    <row r="755" s="225" customFormat="1" x14ac:dyDescent="0.25"/>
    <row r="756" s="225" customFormat="1" x14ac:dyDescent="0.25"/>
    <row r="757" s="225" customFormat="1" x14ac:dyDescent="0.25"/>
    <row r="758" s="225" customFormat="1" x14ac:dyDescent="0.25"/>
    <row r="759" s="225" customFormat="1" x14ac:dyDescent="0.25"/>
    <row r="760" s="225" customFormat="1" x14ac:dyDescent="0.25"/>
    <row r="761" s="225" customFormat="1" x14ac:dyDescent="0.25"/>
    <row r="762" s="225" customFormat="1" x14ac:dyDescent="0.25"/>
    <row r="763" s="225" customFormat="1" x14ac:dyDescent="0.25"/>
    <row r="764" s="225" customFormat="1"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showGridLines="0" zoomScaleNormal="100" workbookViewId="0">
      <selection activeCell="B9" sqref="B9"/>
    </sheetView>
  </sheetViews>
  <sheetFormatPr baseColWidth="10" defaultColWidth="10.81640625" defaultRowHeight="12.5" x14ac:dyDescent="0.25"/>
  <cols>
    <col min="1" max="1" width="10.81640625" style="17"/>
    <col min="2" max="2" width="18.1796875" style="17" customWidth="1"/>
    <col min="3" max="3" width="23" style="17" customWidth="1"/>
    <col min="4" max="4" width="25.7265625" style="17" customWidth="1"/>
    <col min="5" max="5" width="11.6328125" style="18" customWidth="1"/>
    <col min="6" max="6" width="10.81640625" style="18"/>
    <col min="7" max="7" width="13.26953125" style="18" customWidth="1"/>
    <col min="8" max="9" width="15.54296875" style="17" customWidth="1"/>
    <col min="10" max="10" width="18.26953125" style="17" customWidth="1"/>
    <col min="11" max="12" width="12" style="17" customWidth="1"/>
    <col min="13" max="13" width="10.81640625" style="18"/>
    <col min="14" max="16" width="11.81640625" style="17" customWidth="1"/>
    <col min="17" max="17" width="10.81640625" style="17"/>
    <col min="18" max="20" width="0" style="19" hidden="1" customWidth="1"/>
    <col min="21" max="16384" width="10.81640625" style="17"/>
  </cols>
  <sheetData>
    <row r="1" spans="1:21" ht="13" x14ac:dyDescent="0.3">
      <c r="A1" s="1" t="str">
        <f>IF(Budget!$I$3="","",VLOOKUP(Budget!$I$3,Sprachversionen!$B:$DZ,53,FALSE))</f>
        <v>S T R U C T U R E   S A L A R I A L E</v>
      </c>
    </row>
    <row r="3" spans="1:21" x14ac:dyDescent="0.25">
      <c r="A3" s="17" t="str">
        <f>Budget!A3&amp;": "&amp;Budget!C3</f>
        <v xml:space="preserve">Titre du projet: </v>
      </c>
    </row>
    <row r="4" spans="1:21" x14ac:dyDescent="0.25">
      <c r="A4" s="17" t="str">
        <f>Budget!A4&amp;": "&amp;Budget!C4</f>
        <v xml:space="preserve">Porteur de projet: </v>
      </c>
    </row>
    <row r="5" spans="1:21" x14ac:dyDescent="0.25">
      <c r="A5" s="17" t="str">
        <f>Budget!A5&amp;": "&amp;Budget!C5&amp;" "&amp;IF(Budget!$I$3="","",VLOOKUP(Budget!$I$3,Sprachversionen!$B:$DZ,54,FALSE))</f>
        <v>Durée prévue du projet (nombre de mois):  mois</v>
      </c>
    </row>
    <row r="7" spans="1:21" s="20" customFormat="1" ht="45" customHeight="1" x14ac:dyDescent="0.25">
      <c r="C7" s="21"/>
      <c r="D7" s="22"/>
      <c r="E7" s="268" t="str">
        <f>IF(Budget!$I$3="","",VLOOKUP(Budget!$I$3,Sprachversionen!$B:$DZ,79,FALSE))</f>
        <v>Informations issues du contrat de travail</v>
      </c>
      <c r="F7" s="269"/>
      <c r="G7" s="270"/>
      <c r="H7" s="271" t="str">
        <f>IF(Budget!$I$3="","",VLOOKUP(Budget!$I$3,Sprachversionen!$B:$DZ,80,FALSE))</f>
        <v>Salaire mensuel temps plein (en 1ère année/ phase de projet)</v>
      </c>
      <c r="I7" s="271"/>
      <c r="J7" s="272"/>
      <c r="K7" s="272" t="str">
        <f>IF(Budget!$I$3="","",VLOOKUP(Budget!$I$3,Sprachversionen!$B:$DZ,81,FALSE))</f>
        <v>Coûts annuels de personnel de l'organisation</v>
      </c>
      <c r="L7" s="273"/>
      <c r="M7" s="274" t="str">
        <f>IF(Budget!$I$3="","",VLOOKUP(Budget!$I$3,Sprachversionen!$B:$DZ,82,FALSE))</f>
        <v>Budget du projet</v>
      </c>
      <c r="N7" s="275"/>
      <c r="O7" s="275"/>
      <c r="P7" s="276"/>
      <c r="R7" s="23"/>
      <c r="S7" s="23"/>
      <c r="T7" s="23"/>
    </row>
    <row r="8" spans="1:21" s="37" customFormat="1" ht="75" x14ac:dyDescent="0.25">
      <c r="A8" s="24" t="str">
        <f>IF(Budget!$I$3="","",VLOOKUP(Budget!$I$3,Sprachversionen!$B:$DZ,63,FALSE))</f>
        <v>N°</v>
      </c>
      <c r="B8" s="24" t="str">
        <f>IF(Budget!$I$3="","",VLOOKUP(Budget!$I$3,Sprachversionen!$B:$DZ,64,FALSE))</f>
        <v>Nom, prénom</v>
      </c>
      <c r="C8" s="24" t="str">
        <f>IF(Budget!$I$3="","",VLOOKUP(Budget!$I$3,Sprachversionen!$B:$DZ,65,FALSE))</f>
        <v>Position</v>
      </c>
      <c r="D8" s="25" t="str">
        <f>IF(Budget!$I$3="","",VLOOKUP(Budget!$I$3,Sprachversionen!$B:$DZ,66,FALSE))</f>
        <v>Calcul détaillé (afin de mieux comprendre les éléments du salaire brut chargé)</v>
      </c>
      <c r="E8" s="26" t="str">
        <f>IF(Budget!$I$3="","",VLOOKUP(Budget!$I$3,Sprachversionen!$B:$DZ,67,FALSE))</f>
        <v>Taux d'emploi (% du temps plein)</v>
      </c>
      <c r="F8" s="27" t="str">
        <f>IF(Budget!$I$3="","",VLOOKUP(Budget!$I$3,Sprachversionen!$B:$DZ,68,FALSE))</f>
        <v>Lieu d'affectation</v>
      </c>
      <c r="G8" s="28" t="str">
        <f>IF(Budget!$I$3="","",VLOOKUP(Budget!$I$3,Sprachversionen!$B:$DZ,69,FALSE))</f>
        <v>Nombre de salaires mensuels/ an</v>
      </c>
      <c r="H8" s="29" t="str">
        <f>IF(Budget!$I$3="","",VLOOKUP(Budget!$I$3,Sprachversionen!$B:$DZ,70,FALSE))</f>
        <v>Salaire de base</v>
      </c>
      <c r="I8" s="30" t="str">
        <f>IF(Budget!$I$3="","",VLOOKUP(Budget!$I$3,Sprachversionen!$B:$DZ,71,FALSE))</f>
        <v>D'autres éléments (volontaires) du salaire brut</v>
      </c>
      <c r="J8" s="31" t="str">
        <f>IF(Budget!$I$3="","",VLOOKUP(Budget!$I$3,Sprachversionen!$B:$DZ,72,FALSE))</f>
        <v xml:space="preserve">Charges sociales employeur obligatoires ou d'autres éléments (obligatoires) du salaire brut </v>
      </c>
      <c r="K8" s="32" t="str">
        <f>IF(Budget!$I$3="","",VLOOKUP(Budget!$I$3,Sprachversionen!$B:$DZ,73,FALSE))</f>
        <v>Paiements forfaitaires annuels</v>
      </c>
      <c r="L8" s="33" t="str">
        <f>IF(Budget!$I$3="","",VLOOKUP(Budget!$I$3,Sprachversionen!$B:$DZ,74,FALSE))</f>
        <v>Coût annuel du salarié</v>
      </c>
      <c r="M8" s="34" t="str">
        <f>IF(Budget!$I$3="","",VLOOKUP(Budget!$I$3,Sprachversionen!$B:$DZ,75,FALSE))</f>
        <v>% du temps de travail engagé dans le projet</v>
      </c>
      <c r="N8" s="35" t="str">
        <f>IF(Budget!$I$3="","",VLOOKUP(Budget!$I$3,Sprachversionen!$B:$DZ,76,FALSE))</f>
        <v>Budget année 1</v>
      </c>
      <c r="O8" s="35" t="str">
        <f>IF(Budget!$I$3="","",VLOOKUP(Budget!$I$3,Sprachversionen!$B:$DZ,77,FALSE))</f>
        <v>Budget année 2</v>
      </c>
      <c r="P8" s="36" t="str">
        <f>IF(Budget!$I$3="","",VLOOKUP(Budget!$I$3,Sprachversionen!$B:$DZ,78,FALSE))</f>
        <v>Budget année 3</v>
      </c>
      <c r="R8" s="38" t="s">
        <v>317</v>
      </c>
      <c r="S8" s="38" t="s">
        <v>246</v>
      </c>
      <c r="T8" s="38" t="s">
        <v>318</v>
      </c>
    </row>
    <row r="9" spans="1:21" x14ac:dyDescent="0.25">
      <c r="A9" s="39">
        <v>1</v>
      </c>
      <c r="B9" s="226"/>
      <c r="C9" s="227"/>
      <c r="D9" s="228"/>
      <c r="E9" s="229"/>
      <c r="F9" s="230"/>
      <c r="G9" s="231"/>
      <c r="H9" s="232"/>
      <c r="I9" s="233"/>
      <c r="J9" s="234"/>
      <c r="K9" s="235"/>
      <c r="L9" s="109" t="str">
        <f>IF(C9="","",SUM(H9:J9)*G9*E9+K9)</f>
        <v/>
      </c>
      <c r="M9" s="229"/>
      <c r="N9" s="110" t="str">
        <f>IFERROR(L9*M9,"")</f>
        <v/>
      </c>
      <c r="O9" s="233"/>
      <c r="P9" s="238"/>
      <c r="Q9" s="40"/>
      <c r="R9" s="41">
        <f>E9*M9</f>
        <v>0</v>
      </c>
      <c r="S9" s="19" t="str">
        <f>IF(C9="","",IF(Budget!$C$5=12,1,IF(AND(Budget!$C$5&lt;=24,Budget!$C$5&gt;12),2,3)*'Structure salariale'!$G$9))</f>
        <v/>
      </c>
      <c r="T9" s="42" t="str">
        <f>IFERROR(SUM(N9:P9)/S9/R9,"")</f>
        <v/>
      </c>
      <c r="U9" s="40"/>
    </row>
    <row r="10" spans="1:21" x14ac:dyDescent="0.25">
      <c r="A10" s="39">
        <v>2</v>
      </c>
      <c r="B10" s="226"/>
      <c r="C10" s="227"/>
      <c r="D10" s="228"/>
      <c r="E10" s="229"/>
      <c r="F10" s="230"/>
      <c r="G10" s="236"/>
      <c r="H10" s="232"/>
      <c r="I10" s="233"/>
      <c r="J10" s="234"/>
      <c r="K10" s="235"/>
      <c r="L10" s="109" t="str">
        <f t="shared" ref="L10:L16" si="0">IF(C10="","",SUM(H10:J10)*G10*E10+K10)</f>
        <v/>
      </c>
      <c r="M10" s="229"/>
      <c r="N10" s="110" t="str">
        <f t="shared" ref="N10:N16" si="1">IFERROR(L10*M10,"")</f>
        <v/>
      </c>
      <c r="O10" s="233"/>
      <c r="P10" s="238"/>
      <c r="Q10" s="40"/>
      <c r="R10" s="41">
        <f>E10*M10</f>
        <v>0</v>
      </c>
      <c r="S10" s="19" t="str">
        <f>IF(C10="","",IF(Budget!$C$5=12,1,IF(AND(Budget!$C$5&lt;=24,Budget!$C$5&gt;12),2,3)*'Structure salariale'!$G$9))</f>
        <v/>
      </c>
      <c r="T10" s="42" t="str">
        <f t="shared" ref="T10:T16" si="2">IFERROR(SUM(N10:P10)/S10/R10,"")</f>
        <v/>
      </c>
      <c r="U10" s="40"/>
    </row>
    <row r="11" spans="1:21" x14ac:dyDescent="0.25">
      <c r="A11" s="39">
        <v>3</v>
      </c>
      <c r="B11" s="226"/>
      <c r="C11" s="227"/>
      <c r="D11" s="228"/>
      <c r="E11" s="229"/>
      <c r="F11" s="230"/>
      <c r="G11" s="236"/>
      <c r="H11" s="232"/>
      <c r="I11" s="233"/>
      <c r="J11" s="234"/>
      <c r="K11" s="237"/>
      <c r="L11" s="109" t="str">
        <f t="shared" si="0"/>
        <v/>
      </c>
      <c r="M11" s="229"/>
      <c r="N11" s="110" t="str">
        <f t="shared" si="1"/>
        <v/>
      </c>
      <c r="O11" s="233"/>
      <c r="P11" s="238"/>
      <c r="R11" s="41">
        <f t="shared" ref="R11:R16" si="3">E11*M11</f>
        <v>0</v>
      </c>
      <c r="S11" s="19" t="str">
        <f>IF(C11="","",IF(Budget!$C$5=12,1,IF(AND(Budget!$C$5&lt;=24,Budget!$C$5&gt;12),2,3)*'Structure salariale'!$G$9))</f>
        <v/>
      </c>
      <c r="T11" s="42" t="str">
        <f t="shared" si="2"/>
        <v/>
      </c>
      <c r="U11" s="40"/>
    </row>
    <row r="12" spans="1:21" x14ac:dyDescent="0.25">
      <c r="A12" s="39">
        <v>4</v>
      </c>
      <c r="B12" s="226"/>
      <c r="C12" s="227"/>
      <c r="D12" s="228"/>
      <c r="E12" s="229"/>
      <c r="F12" s="230"/>
      <c r="G12" s="236"/>
      <c r="H12" s="232"/>
      <c r="I12" s="233"/>
      <c r="J12" s="234"/>
      <c r="K12" s="237"/>
      <c r="L12" s="109" t="str">
        <f t="shared" si="0"/>
        <v/>
      </c>
      <c r="M12" s="229"/>
      <c r="N12" s="110" t="str">
        <f t="shared" si="1"/>
        <v/>
      </c>
      <c r="O12" s="233"/>
      <c r="P12" s="238"/>
      <c r="R12" s="41">
        <f t="shared" si="3"/>
        <v>0</v>
      </c>
      <c r="S12" s="19" t="str">
        <f>IF(C12="","",IF(Budget!$C$5=12,1,IF(AND(Budget!$C$5&lt;=24,Budget!$C$5&gt;12),2,3)*'Structure salariale'!$G$9))</f>
        <v/>
      </c>
      <c r="T12" s="42" t="str">
        <f t="shared" si="2"/>
        <v/>
      </c>
      <c r="U12" s="40"/>
    </row>
    <row r="13" spans="1:21" x14ac:dyDescent="0.25">
      <c r="A13" s="39">
        <v>5</v>
      </c>
      <c r="B13" s="226"/>
      <c r="C13" s="227"/>
      <c r="D13" s="228"/>
      <c r="E13" s="229"/>
      <c r="F13" s="230"/>
      <c r="G13" s="236"/>
      <c r="H13" s="232"/>
      <c r="I13" s="233"/>
      <c r="J13" s="234"/>
      <c r="K13" s="237"/>
      <c r="L13" s="109" t="str">
        <f t="shared" si="0"/>
        <v/>
      </c>
      <c r="M13" s="229"/>
      <c r="N13" s="110" t="str">
        <f t="shared" si="1"/>
        <v/>
      </c>
      <c r="O13" s="233"/>
      <c r="P13" s="238"/>
      <c r="R13" s="41">
        <f t="shared" si="3"/>
        <v>0</v>
      </c>
      <c r="S13" s="19" t="str">
        <f>IF(C13="","",IF(Budget!$C$5=12,1,IF(AND(Budget!$C$5&lt;=24,Budget!$C$5&gt;12),2,3)*'Structure salariale'!$G$9))</f>
        <v/>
      </c>
      <c r="T13" s="42" t="str">
        <f t="shared" si="2"/>
        <v/>
      </c>
      <c r="U13" s="40"/>
    </row>
    <row r="14" spans="1:21" x14ac:dyDescent="0.25">
      <c r="A14" s="39">
        <v>6</v>
      </c>
      <c r="B14" s="226"/>
      <c r="C14" s="227"/>
      <c r="D14" s="228"/>
      <c r="E14" s="229"/>
      <c r="F14" s="230"/>
      <c r="G14" s="236"/>
      <c r="H14" s="232"/>
      <c r="I14" s="233"/>
      <c r="J14" s="234"/>
      <c r="K14" s="237"/>
      <c r="L14" s="109" t="str">
        <f t="shared" si="0"/>
        <v/>
      </c>
      <c r="M14" s="229"/>
      <c r="N14" s="110" t="str">
        <f t="shared" si="1"/>
        <v/>
      </c>
      <c r="O14" s="233"/>
      <c r="P14" s="238"/>
      <c r="R14" s="41">
        <f t="shared" si="3"/>
        <v>0</v>
      </c>
      <c r="S14" s="19" t="str">
        <f>IF(C14="","",IF(Budget!$C$5=12,1,IF(AND(Budget!$C$5&lt;=24,Budget!$C$5&gt;12),2,3)*'Structure salariale'!$G$9))</f>
        <v/>
      </c>
      <c r="T14" s="42" t="str">
        <f t="shared" si="2"/>
        <v/>
      </c>
      <c r="U14" s="40"/>
    </row>
    <row r="15" spans="1:21" x14ac:dyDescent="0.25">
      <c r="A15" s="39">
        <v>7</v>
      </c>
      <c r="B15" s="226"/>
      <c r="C15" s="227"/>
      <c r="D15" s="228"/>
      <c r="E15" s="229"/>
      <c r="F15" s="230"/>
      <c r="G15" s="236"/>
      <c r="H15" s="232"/>
      <c r="I15" s="233"/>
      <c r="J15" s="234"/>
      <c r="K15" s="237"/>
      <c r="L15" s="109" t="str">
        <f t="shared" si="0"/>
        <v/>
      </c>
      <c r="M15" s="229"/>
      <c r="N15" s="110" t="str">
        <f t="shared" si="1"/>
        <v/>
      </c>
      <c r="O15" s="233"/>
      <c r="P15" s="238"/>
      <c r="R15" s="41">
        <f t="shared" si="3"/>
        <v>0</v>
      </c>
      <c r="S15" s="19" t="str">
        <f>IF(C15="","",IF(Budget!$C$5=12,1,IF(AND(Budget!$C$5&lt;=24,Budget!$C$5&gt;12),2,3)*'Structure salariale'!$G$9))</f>
        <v/>
      </c>
      <c r="T15" s="42" t="str">
        <f t="shared" si="2"/>
        <v/>
      </c>
      <c r="U15" s="40"/>
    </row>
    <row r="16" spans="1:21" x14ac:dyDescent="0.25">
      <c r="A16" s="39">
        <v>8</v>
      </c>
      <c r="B16" s="226"/>
      <c r="C16" s="227"/>
      <c r="D16" s="228"/>
      <c r="E16" s="229"/>
      <c r="F16" s="230"/>
      <c r="G16" s="236"/>
      <c r="H16" s="232"/>
      <c r="I16" s="233"/>
      <c r="J16" s="234"/>
      <c r="K16" s="237"/>
      <c r="L16" s="109" t="str">
        <f t="shared" si="0"/>
        <v/>
      </c>
      <c r="M16" s="229"/>
      <c r="N16" s="110" t="str">
        <f t="shared" si="1"/>
        <v/>
      </c>
      <c r="O16" s="233"/>
      <c r="P16" s="238"/>
      <c r="R16" s="41">
        <f t="shared" si="3"/>
        <v>0</v>
      </c>
      <c r="S16" s="19" t="str">
        <f>IF(C16="","",IF(Budget!$C$5=12,1,IF(AND(Budget!$C$5&lt;=24,Budget!$C$5&gt;12),2,3)*'Structure salariale'!$G$9))</f>
        <v/>
      </c>
      <c r="T16" s="42" t="str">
        <f t="shared" si="2"/>
        <v/>
      </c>
      <c r="U16" s="40"/>
    </row>
    <row r="17" spans="1:21" x14ac:dyDescent="0.25">
      <c r="A17" s="39">
        <v>9</v>
      </c>
      <c r="B17" s="226"/>
      <c r="C17" s="227"/>
      <c r="D17" s="228"/>
      <c r="E17" s="229"/>
      <c r="F17" s="230"/>
      <c r="G17" s="236"/>
      <c r="H17" s="232"/>
      <c r="I17" s="233"/>
      <c r="J17" s="234"/>
      <c r="K17" s="237"/>
      <c r="L17" s="109" t="str">
        <f t="shared" ref="L17:L50" si="4">IF(C17="","",SUM(H17:J17)*G17*E17+K17)</f>
        <v/>
      </c>
      <c r="M17" s="229"/>
      <c r="N17" s="110" t="str">
        <f t="shared" ref="N17:N50" si="5">IFERROR(L17*M17,"")</f>
        <v/>
      </c>
      <c r="O17" s="233"/>
      <c r="P17" s="238"/>
      <c r="R17" s="41">
        <f t="shared" ref="R17:R50" si="6">E17*M17</f>
        <v>0</v>
      </c>
      <c r="S17" s="19" t="str">
        <f>IF(C17="","",IF(Budget!$C$5=12,1,IF(AND(Budget!$C$5&lt;=24,Budget!$C$5&gt;12),2,3)*'Structure salariale'!$G$9))</f>
        <v/>
      </c>
      <c r="T17" s="42" t="str">
        <f t="shared" ref="T17:T50" si="7">IFERROR(SUM(N17:P17)/S17/R17,"")</f>
        <v/>
      </c>
      <c r="U17" s="40"/>
    </row>
    <row r="18" spans="1:21" x14ac:dyDescent="0.25">
      <c r="A18" s="39">
        <v>10</v>
      </c>
      <c r="B18" s="226"/>
      <c r="C18" s="227"/>
      <c r="D18" s="228"/>
      <c r="E18" s="229"/>
      <c r="F18" s="230"/>
      <c r="G18" s="236"/>
      <c r="H18" s="232"/>
      <c r="I18" s="233"/>
      <c r="J18" s="234"/>
      <c r="K18" s="237"/>
      <c r="L18" s="109" t="str">
        <f t="shared" si="4"/>
        <v/>
      </c>
      <c r="M18" s="229"/>
      <c r="N18" s="110" t="str">
        <f t="shared" si="5"/>
        <v/>
      </c>
      <c r="O18" s="233"/>
      <c r="P18" s="238"/>
      <c r="R18" s="41">
        <f t="shared" si="6"/>
        <v>0</v>
      </c>
      <c r="S18" s="19" t="str">
        <f>IF(C18="","",IF(Budget!$C$5=12,1,IF(AND(Budget!$C$5&lt;=24,Budget!$C$5&gt;12),2,3)*'Structure salariale'!$G$9))</f>
        <v/>
      </c>
      <c r="T18" s="42" t="str">
        <f t="shared" si="7"/>
        <v/>
      </c>
      <c r="U18" s="40"/>
    </row>
    <row r="19" spans="1:21" x14ac:dyDescent="0.25">
      <c r="A19" s="39">
        <v>11</v>
      </c>
      <c r="B19" s="226"/>
      <c r="C19" s="227"/>
      <c r="D19" s="228"/>
      <c r="E19" s="229"/>
      <c r="F19" s="230"/>
      <c r="G19" s="236"/>
      <c r="H19" s="232"/>
      <c r="I19" s="233"/>
      <c r="J19" s="234"/>
      <c r="K19" s="237"/>
      <c r="L19" s="109" t="str">
        <f t="shared" si="4"/>
        <v/>
      </c>
      <c r="M19" s="229"/>
      <c r="N19" s="110" t="str">
        <f t="shared" si="5"/>
        <v/>
      </c>
      <c r="O19" s="233"/>
      <c r="P19" s="238"/>
      <c r="R19" s="41">
        <f t="shared" si="6"/>
        <v>0</v>
      </c>
      <c r="S19" s="19" t="str">
        <f>IF(C19="","",IF(Budget!$C$5=12,1,IF(AND(Budget!$C$5&lt;=24,Budget!$C$5&gt;12),2,3)*'Structure salariale'!$G$9))</f>
        <v/>
      </c>
      <c r="T19" s="42" t="str">
        <f t="shared" si="7"/>
        <v/>
      </c>
      <c r="U19" s="40"/>
    </row>
    <row r="20" spans="1:21" x14ac:dyDescent="0.25">
      <c r="A20" s="39">
        <v>12</v>
      </c>
      <c r="B20" s="226"/>
      <c r="C20" s="227"/>
      <c r="D20" s="228"/>
      <c r="E20" s="229"/>
      <c r="F20" s="230"/>
      <c r="G20" s="236"/>
      <c r="H20" s="232"/>
      <c r="I20" s="233"/>
      <c r="J20" s="234"/>
      <c r="K20" s="237"/>
      <c r="L20" s="109" t="str">
        <f t="shared" si="4"/>
        <v/>
      </c>
      <c r="M20" s="229"/>
      <c r="N20" s="110" t="str">
        <f t="shared" si="5"/>
        <v/>
      </c>
      <c r="O20" s="233"/>
      <c r="P20" s="238"/>
      <c r="R20" s="41">
        <f t="shared" si="6"/>
        <v>0</v>
      </c>
      <c r="S20" s="19" t="str">
        <f>IF(C20="","",IF(Budget!$C$5=12,1,IF(AND(Budget!$C$5&lt;=24,Budget!$C$5&gt;12),2,3)*'Structure salariale'!$G$9))</f>
        <v/>
      </c>
      <c r="T20" s="42" t="str">
        <f t="shared" si="7"/>
        <v/>
      </c>
      <c r="U20" s="40"/>
    </row>
    <row r="21" spans="1:21" x14ac:dyDescent="0.25">
      <c r="A21" s="39">
        <v>13</v>
      </c>
      <c r="B21" s="226"/>
      <c r="C21" s="227"/>
      <c r="D21" s="228"/>
      <c r="E21" s="229"/>
      <c r="F21" s="230"/>
      <c r="G21" s="236"/>
      <c r="H21" s="232"/>
      <c r="I21" s="233"/>
      <c r="J21" s="234"/>
      <c r="K21" s="237"/>
      <c r="L21" s="109" t="str">
        <f t="shared" si="4"/>
        <v/>
      </c>
      <c r="M21" s="229"/>
      <c r="N21" s="110" t="str">
        <f t="shared" si="5"/>
        <v/>
      </c>
      <c r="O21" s="233"/>
      <c r="P21" s="238"/>
      <c r="R21" s="41">
        <f t="shared" si="6"/>
        <v>0</v>
      </c>
      <c r="S21" s="19" t="str">
        <f>IF(C21="","",IF(Budget!$C$5=12,1,IF(AND(Budget!$C$5&lt;=24,Budget!$C$5&gt;12),2,3)*'Structure salariale'!$G$9))</f>
        <v/>
      </c>
      <c r="T21" s="42" t="str">
        <f t="shared" si="7"/>
        <v/>
      </c>
    </row>
    <row r="22" spans="1:21" x14ac:dyDescent="0.25">
      <c r="A22" s="39">
        <v>14</v>
      </c>
      <c r="B22" s="226"/>
      <c r="C22" s="227"/>
      <c r="D22" s="228"/>
      <c r="E22" s="229"/>
      <c r="F22" s="230"/>
      <c r="G22" s="236"/>
      <c r="H22" s="232"/>
      <c r="I22" s="233"/>
      <c r="J22" s="234"/>
      <c r="K22" s="237"/>
      <c r="L22" s="109" t="str">
        <f t="shared" si="4"/>
        <v/>
      </c>
      <c r="M22" s="229"/>
      <c r="N22" s="110" t="str">
        <f t="shared" si="5"/>
        <v/>
      </c>
      <c r="O22" s="233"/>
      <c r="P22" s="238"/>
      <c r="R22" s="41">
        <f t="shared" si="6"/>
        <v>0</v>
      </c>
      <c r="S22" s="19" t="str">
        <f>IF(C22="","",IF(Budget!$C$5=12,1,IF(AND(Budget!$C$5&lt;=24,Budget!$C$5&gt;12),2,3)*'Structure salariale'!$G$9))</f>
        <v/>
      </c>
      <c r="T22" s="42" t="str">
        <f t="shared" si="7"/>
        <v/>
      </c>
    </row>
    <row r="23" spans="1:21" x14ac:dyDescent="0.25">
      <c r="A23" s="39">
        <v>15</v>
      </c>
      <c r="B23" s="226"/>
      <c r="C23" s="227"/>
      <c r="D23" s="228"/>
      <c r="E23" s="229"/>
      <c r="F23" s="230"/>
      <c r="G23" s="236"/>
      <c r="H23" s="232"/>
      <c r="I23" s="233"/>
      <c r="J23" s="234"/>
      <c r="K23" s="237"/>
      <c r="L23" s="109" t="str">
        <f t="shared" si="4"/>
        <v/>
      </c>
      <c r="M23" s="229"/>
      <c r="N23" s="110" t="str">
        <f t="shared" si="5"/>
        <v/>
      </c>
      <c r="O23" s="233"/>
      <c r="P23" s="238"/>
      <c r="R23" s="41">
        <f t="shared" si="6"/>
        <v>0</v>
      </c>
      <c r="S23" s="19" t="str">
        <f>IF(C23="","",IF(Budget!$C$5=12,1,IF(AND(Budget!$C$5&lt;=24,Budget!$C$5&gt;12),2,3)*'Structure salariale'!$G$9))</f>
        <v/>
      </c>
      <c r="T23" s="42" t="str">
        <f t="shared" si="7"/>
        <v/>
      </c>
    </row>
    <row r="24" spans="1:21" x14ac:dyDescent="0.25">
      <c r="A24" s="39">
        <v>16</v>
      </c>
      <c r="B24" s="226"/>
      <c r="C24" s="227"/>
      <c r="D24" s="228"/>
      <c r="E24" s="229"/>
      <c r="F24" s="230"/>
      <c r="G24" s="236"/>
      <c r="H24" s="232"/>
      <c r="I24" s="233"/>
      <c r="J24" s="234"/>
      <c r="K24" s="237"/>
      <c r="L24" s="109" t="str">
        <f t="shared" si="4"/>
        <v/>
      </c>
      <c r="M24" s="229"/>
      <c r="N24" s="110" t="str">
        <f t="shared" si="5"/>
        <v/>
      </c>
      <c r="O24" s="233"/>
      <c r="P24" s="238"/>
      <c r="R24" s="41">
        <f t="shared" si="6"/>
        <v>0</v>
      </c>
      <c r="S24" s="19" t="str">
        <f>IF(C24="","",IF(Budget!$C$5=12,1,IF(AND(Budget!$C$5&lt;=24,Budget!$C$5&gt;12),2,3)*'Structure salariale'!$G$9))</f>
        <v/>
      </c>
      <c r="T24" s="42" t="str">
        <f t="shared" si="7"/>
        <v/>
      </c>
    </row>
    <row r="25" spans="1:21" x14ac:dyDescent="0.25">
      <c r="A25" s="39">
        <v>17</v>
      </c>
      <c r="B25" s="226"/>
      <c r="C25" s="227"/>
      <c r="D25" s="228"/>
      <c r="E25" s="229"/>
      <c r="F25" s="230"/>
      <c r="G25" s="236"/>
      <c r="H25" s="232"/>
      <c r="I25" s="233"/>
      <c r="J25" s="234"/>
      <c r="K25" s="237"/>
      <c r="L25" s="109" t="str">
        <f t="shared" si="4"/>
        <v/>
      </c>
      <c r="M25" s="229"/>
      <c r="N25" s="110" t="str">
        <f t="shared" si="5"/>
        <v/>
      </c>
      <c r="O25" s="233"/>
      <c r="P25" s="238"/>
      <c r="R25" s="41">
        <f t="shared" si="6"/>
        <v>0</v>
      </c>
      <c r="S25" s="19" t="str">
        <f>IF(C25="","",IF(Budget!$C$5=12,1,IF(AND(Budget!$C$5&lt;=24,Budget!$C$5&gt;12),2,3)*'Structure salariale'!$G$9))</f>
        <v/>
      </c>
      <c r="T25" s="42" t="str">
        <f t="shared" si="7"/>
        <v/>
      </c>
    </row>
    <row r="26" spans="1:21" x14ac:dyDescent="0.25">
      <c r="A26" s="39">
        <v>18</v>
      </c>
      <c r="B26" s="226"/>
      <c r="C26" s="227"/>
      <c r="D26" s="228"/>
      <c r="E26" s="229"/>
      <c r="F26" s="230"/>
      <c r="G26" s="236"/>
      <c r="H26" s="232"/>
      <c r="I26" s="233"/>
      <c r="J26" s="234"/>
      <c r="K26" s="237"/>
      <c r="L26" s="109" t="str">
        <f t="shared" si="4"/>
        <v/>
      </c>
      <c r="M26" s="229"/>
      <c r="N26" s="110" t="str">
        <f t="shared" si="5"/>
        <v/>
      </c>
      <c r="O26" s="233"/>
      <c r="P26" s="238"/>
      <c r="R26" s="41">
        <f t="shared" si="6"/>
        <v>0</v>
      </c>
      <c r="S26" s="19" t="str">
        <f>IF(C26="","",IF(Budget!$C$5=12,1,IF(AND(Budget!$C$5&lt;=24,Budget!$C$5&gt;12),2,3)*'Structure salariale'!$G$9))</f>
        <v/>
      </c>
      <c r="T26" s="42" t="str">
        <f t="shared" si="7"/>
        <v/>
      </c>
    </row>
    <row r="27" spans="1:21" x14ac:dyDescent="0.25">
      <c r="A27" s="39">
        <v>19</v>
      </c>
      <c r="B27" s="226"/>
      <c r="C27" s="227"/>
      <c r="D27" s="228"/>
      <c r="E27" s="229"/>
      <c r="F27" s="230"/>
      <c r="G27" s="236"/>
      <c r="H27" s="232"/>
      <c r="I27" s="233"/>
      <c r="J27" s="234"/>
      <c r="K27" s="237"/>
      <c r="L27" s="109" t="str">
        <f t="shared" si="4"/>
        <v/>
      </c>
      <c r="M27" s="229"/>
      <c r="N27" s="110" t="str">
        <f t="shared" si="5"/>
        <v/>
      </c>
      <c r="O27" s="233"/>
      <c r="P27" s="238"/>
      <c r="R27" s="41">
        <f t="shared" si="6"/>
        <v>0</v>
      </c>
      <c r="S27" s="19" t="str">
        <f>IF(C27="","",IF(Budget!$C$5=12,1,IF(AND(Budget!$C$5&lt;=24,Budget!$C$5&gt;12),2,3)*'Structure salariale'!$G$9))</f>
        <v/>
      </c>
      <c r="T27" s="42" t="str">
        <f t="shared" si="7"/>
        <v/>
      </c>
    </row>
    <row r="28" spans="1:21" x14ac:dyDescent="0.25">
      <c r="A28" s="39">
        <v>20</v>
      </c>
      <c r="B28" s="226"/>
      <c r="C28" s="227"/>
      <c r="D28" s="228"/>
      <c r="E28" s="229"/>
      <c r="F28" s="230"/>
      <c r="G28" s="236"/>
      <c r="H28" s="232"/>
      <c r="I28" s="233"/>
      <c r="J28" s="234"/>
      <c r="K28" s="237"/>
      <c r="L28" s="109" t="str">
        <f t="shared" si="4"/>
        <v/>
      </c>
      <c r="M28" s="229"/>
      <c r="N28" s="110" t="str">
        <f t="shared" si="5"/>
        <v/>
      </c>
      <c r="O28" s="233"/>
      <c r="P28" s="238"/>
      <c r="R28" s="41">
        <f t="shared" si="6"/>
        <v>0</v>
      </c>
      <c r="S28" s="19" t="str">
        <f>IF(C28="","",IF(Budget!$C$5=12,1,IF(AND(Budget!$C$5&lt;=24,Budget!$C$5&gt;12),2,3)*'Structure salariale'!$G$9))</f>
        <v/>
      </c>
      <c r="T28" s="42" t="str">
        <f t="shared" si="7"/>
        <v/>
      </c>
    </row>
    <row r="29" spans="1:21" x14ac:dyDescent="0.25">
      <c r="A29" s="39">
        <v>21</v>
      </c>
      <c r="B29" s="226"/>
      <c r="C29" s="227"/>
      <c r="D29" s="228"/>
      <c r="E29" s="229"/>
      <c r="F29" s="230"/>
      <c r="G29" s="236"/>
      <c r="H29" s="232"/>
      <c r="I29" s="233"/>
      <c r="J29" s="234"/>
      <c r="K29" s="237"/>
      <c r="L29" s="109" t="str">
        <f t="shared" si="4"/>
        <v/>
      </c>
      <c r="M29" s="229"/>
      <c r="N29" s="110" t="str">
        <f t="shared" si="5"/>
        <v/>
      </c>
      <c r="O29" s="233"/>
      <c r="P29" s="238"/>
      <c r="R29" s="41">
        <f t="shared" si="6"/>
        <v>0</v>
      </c>
      <c r="S29" s="19" t="str">
        <f>IF(C29="","",IF(Budget!$C$5=12,1,IF(AND(Budget!$C$5&lt;=24,Budget!$C$5&gt;12),2,3)*'Structure salariale'!$G$9))</f>
        <v/>
      </c>
      <c r="T29" s="42" t="str">
        <f t="shared" si="7"/>
        <v/>
      </c>
    </row>
    <row r="30" spans="1:21" x14ac:dyDescent="0.25">
      <c r="A30" s="39">
        <v>22</v>
      </c>
      <c r="B30" s="226"/>
      <c r="C30" s="227"/>
      <c r="D30" s="228"/>
      <c r="E30" s="229"/>
      <c r="F30" s="230"/>
      <c r="G30" s="236"/>
      <c r="H30" s="232"/>
      <c r="I30" s="233"/>
      <c r="J30" s="234"/>
      <c r="K30" s="237"/>
      <c r="L30" s="109" t="str">
        <f t="shared" si="4"/>
        <v/>
      </c>
      <c r="M30" s="229"/>
      <c r="N30" s="110" t="str">
        <f t="shared" si="5"/>
        <v/>
      </c>
      <c r="O30" s="233"/>
      <c r="P30" s="238"/>
      <c r="R30" s="41">
        <f t="shared" si="6"/>
        <v>0</v>
      </c>
      <c r="S30" s="19" t="str">
        <f>IF(C30="","",IF(Budget!$C$5=12,1,IF(AND(Budget!$C$5&lt;=24,Budget!$C$5&gt;12),2,3)*'Structure salariale'!$G$9))</f>
        <v/>
      </c>
      <c r="T30" s="42" t="str">
        <f t="shared" si="7"/>
        <v/>
      </c>
    </row>
    <row r="31" spans="1:21" x14ac:dyDescent="0.25">
      <c r="A31" s="39">
        <v>23</v>
      </c>
      <c r="B31" s="226"/>
      <c r="C31" s="227"/>
      <c r="D31" s="228"/>
      <c r="E31" s="229"/>
      <c r="F31" s="230"/>
      <c r="G31" s="236"/>
      <c r="H31" s="232"/>
      <c r="I31" s="233"/>
      <c r="J31" s="234"/>
      <c r="K31" s="237"/>
      <c r="L31" s="109" t="str">
        <f t="shared" si="4"/>
        <v/>
      </c>
      <c r="M31" s="229"/>
      <c r="N31" s="110" t="str">
        <f t="shared" si="5"/>
        <v/>
      </c>
      <c r="O31" s="233"/>
      <c r="P31" s="238"/>
      <c r="R31" s="41">
        <f t="shared" si="6"/>
        <v>0</v>
      </c>
      <c r="S31" s="19" t="str">
        <f>IF(C31="","",IF(Budget!$C$5=12,1,IF(AND(Budget!$C$5&lt;=24,Budget!$C$5&gt;12),2,3)*'Structure salariale'!$G$9))</f>
        <v/>
      </c>
      <c r="T31" s="42" t="str">
        <f t="shared" si="7"/>
        <v/>
      </c>
    </row>
    <row r="32" spans="1:21" x14ac:dyDescent="0.25">
      <c r="A32" s="39">
        <v>24</v>
      </c>
      <c r="B32" s="226"/>
      <c r="C32" s="227"/>
      <c r="D32" s="228"/>
      <c r="E32" s="229"/>
      <c r="F32" s="230"/>
      <c r="G32" s="236"/>
      <c r="H32" s="232"/>
      <c r="I32" s="233"/>
      <c r="J32" s="234"/>
      <c r="K32" s="237"/>
      <c r="L32" s="109" t="str">
        <f t="shared" si="4"/>
        <v/>
      </c>
      <c r="M32" s="229"/>
      <c r="N32" s="110" t="str">
        <f t="shared" si="5"/>
        <v/>
      </c>
      <c r="O32" s="233"/>
      <c r="P32" s="238"/>
      <c r="R32" s="41">
        <f t="shared" si="6"/>
        <v>0</v>
      </c>
      <c r="S32" s="19" t="str">
        <f>IF(C32="","",IF(Budget!$C$5=12,1,IF(AND(Budget!$C$5&lt;=24,Budget!$C$5&gt;12),2,3)*'Structure salariale'!$G$9))</f>
        <v/>
      </c>
      <c r="T32" s="42" t="str">
        <f t="shared" si="7"/>
        <v/>
      </c>
    </row>
    <row r="33" spans="1:20" x14ac:dyDescent="0.25">
      <c r="A33" s="39">
        <v>25</v>
      </c>
      <c r="B33" s="226"/>
      <c r="C33" s="227"/>
      <c r="D33" s="228"/>
      <c r="E33" s="229"/>
      <c r="F33" s="230"/>
      <c r="G33" s="236"/>
      <c r="H33" s="232"/>
      <c r="I33" s="233"/>
      <c r="J33" s="234"/>
      <c r="K33" s="237"/>
      <c r="L33" s="109" t="str">
        <f t="shared" si="4"/>
        <v/>
      </c>
      <c r="M33" s="229"/>
      <c r="N33" s="110" t="str">
        <f t="shared" si="5"/>
        <v/>
      </c>
      <c r="O33" s="233"/>
      <c r="P33" s="238"/>
      <c r="R33" s="41">
        <f t="shared" si="6"/>
        <v>0</v>
      </c>
      <c r="S33" s="19" t="str">
        <f>IF(C33="","",IF(Budget!$C$5=12,1,IF(AND(Budget!$C$5&lt;=24,Budget!$C$5&gt;12),2,3)*'Structure salariale'!$G$9))</f>
        <v/>
      </c>
      <c r="T33" s="42" t="str">
        <f t="shared" si="7"/>
        <v/>
      </c>
    </row>
    <row r="34" spans="1:20" x14ac:dyDescent="0.25">
      <c r="A34" s="39">
        <v>26</v>
      </c>
      <c r="B34" s="226"/>
      <c r="C34" s="227"/>
      <c r="D34" s="228"/>
      <c r="E34" s="229"/>
      <c r="F34" s="230"/>
      <c r="G34" s="236"/>
      <c r="H34" s="232"/>
      <c r="I34" s="233"/>
      <c r="J34" s="234"/>
      <c r="K34" s="237"/>
      <c r="L34" s="109" t="str">
        <f t="shared" si="4"/>
        <v/>
      </c>
      <c r="M34" s="229"/>
      <c r="N34" s="110" t="str">
        <f t="shared" si="5"/>
        <v/>
      </c>
      <c r="O34" s="233"/>
      <c r="P34" s="238"/>
      <c r="R34" s="41">
        <f t="shared" si="6"/>
        <v>0</v>
      </c>
      <c r="S34" s="19" t="str">
        <f>IF(C34="","",IF(Budget!$C$5=12,1,IF(AND(Budget!$C$5&lt;=24,Budget!$C$5&gt;12),2,3)*'Structure salariale'!$G$9))</f>
        <v/>
      </c>
      <c r="T34" s="42" t="str">
        <f t="shared" si="7"/>
        <v/>
      </c>
    </row>
    <row r="35" spans="1:20" x14ac:dyDescent="0.25">
      <c r="A35" s="39">
        <v>27</v>
      </c>
      <c r="B35" s="226"/>
      <c r="C35" s="227"/>
      <c r="D35" s="228"/>
      <c r="E35" s="229"/>
      <c r="F35" s="230"/>
      <c r="G35" s="236"/>
      <c r="H35" s="232"/>
      <c r="I35" s="233"/>
      <c r="J35" s="234"/>
      <c r="K35" s="237"/>
      <c r="L35" s="109" t="str">
        <f t="shared" si="4"/>
        <v/>
      </c>
      <c r="M35" s="229"/>
      <c r="N35" s="110" t="str">
        <f t="shared" si="5"/>
        <v/>
      </c>
      <c r="O35" s="233"/>
      <c r="P35" s="238"/>
      <c r="R35" s="41">
        <f t="shared" si="6"/>
        <v>0</v>
      </c>
      <c r="S35" s="19" t="str">
        <f>IF(C35="","",IF(Budget!$C$5=12,1,IF(AND(Budget!$C$5&lt;=24,Budget!$C$5&gt;12),2,3)*'Structure salariale'!$G$9))</f>
        <v/>
      </c>
      <c r="T35" s="42" t="str">
        <f t="shared" si="7"/>
        <v/>
      </c>
    </row>
    <row r="36" spans="1:20" x14ac:dyDescent="0.25">
      <c r="A36" s="39">
        <v>28</v>
      </c>
      <c r="B36" s="226"/>
      <c r="C36" s="227"/>
      <c r="D36" s="228"/>
      <c r="E36" s="229"/>
      <c r="F36" s="230"/>
      <c r="G36" s="236"/>
      <c r="H36" s="232"/>
      <c r="I36" s="233"/>
      <c r="J36" s="234"/>
      <c r="K36" s="237"/>
      <c r="L36" s="109" t="str">
        <f t="shared" si="4"/>
        <v/>
      </c>
      <c r="M36" s="229"/>
      <c r="N36" s="110" t="str">
        <f t="shared" si="5"/>
        <v/>
      </c>
      <c r="O36" s="233"/>
      <c r="P36" s="238"/>
      <c r="R36" s="41">
        <f t="shared" si="6"/>
        <v>0</v>
      </c>
      <c r="S36" s="19" t="str">
        <f>IF(C36="","",IF(Budget!$C$5=12,1,IF(AND(Budget!$C$5&lt;=24,Budget!$C$5&gt;12),2,3)*'Structure salariale'!$G$9))</f>
        <v/>
      </c>
      <c r="T36" s="42" t="str">
        <f t="shared" si="7"/>
        <v/>
      </c>
    </row>
    <row r="37" spans="1:20" x14ac:dyDescent="0.25">
      <c r="A37" s="39">
        <v>29</v>
      </c>
      <c r="B37" s="226"/>
      <c r="C37" s="227"/>
      <c r="D37" s="228"/>
      <c r="E37" s="229"/>
      <c r="F37" s="230"/>
      <c r="G37" s="236"/>
      <c r="H37" s="232"/>
      <c r="I37" s="233"/>
      <c r="J37" s="234"/>
      <c r="K37" s="237"/>
      <c r="L37" s="109" t="str">
        <f t="shared" si="4"/>
        <v/>
      </c>
      <c r="M37" s="229"/>
      <c r="N37" s="110" t="str">
        <f t="shared" si="5"/>
        <v/>
      </c>
      <c r="O37" s="233"/>
      <c r="P37" s="238"/>
      <c r="R37" s="41">
        <f t="shared" si="6"/>
        <v>0</v>
      </c>
      <c r="S37" s="19" t="str">
        <f>IF(C37="","",IF(Budget!$C$5=12,1,IF(AND(Budget!$C$5&lt;=24,Budget!$C$5&gt;12),2,3)*'Structure salariale'!$G$9))</f>
        <v/>
      </c>
      <c r="T37" s="42" t="str">
        <f t="shared" si="7"/>
        <v/>
      </c>
    </row>
    <row r="38" spans="1:20" x14ac:dyDescent="0.25">
      <c r="A38" s="39">
        <v>30</v>
      </c>
      <c r="B38" s="226"/>
      <c r="C38" s="227"/>
      <c r="D38" s="228"/>
      <c r="E38" s="229"/>
      <c r="F38" s="230"/>
      <c r="G38" s="236"/>
      <c r="H38" s="232"/>
      <c r="I38" s="233"/>
      <c r="J38" s="234"/>
      <c r="K38" s="237"/>
      <c r="L38" s="109" t="str">
        <f t="shared" si="4"/>
        <v/>
      </c>
      <c r="M38" s="229"/>
      <c r="N38" s="110" t="str">
        <f t="shared" si="5"/>
        <v/>
      </c>
      <c r="O38" s="233"/>
      <c r="P38" s="238"/>
      <c r="R38" s="41">
        <f t="shared" si="6"/>
        <v>0</v>
      </c>
      <c r="S38" s="19" t="str">
        <f>IF(C38="","",IF(Budget!$C$5=12,1,IF(AND(Budget!$C$5&lt;=24,Budget!$C$5&gt;12),2,3)*'Structure salariale'!$G$9))</f>
        <v/>
      </c>
      <c r="T38" s="42" t="str">
        <f t="shared" si="7"/>
        <v/>
      </c>
    </row>
    <row r="39" spans="1:20" x14ac:dyDescent="0.25">
      <c r="A39" s="39">
        <v>31</v>
      </c>
      <c r="B39" s="226"/>
      <c r="C39" s="227"/>
      <c r="D39" s="228"/>
      <c r="E39" s="229"/>
      <c r="F39" s="230"/>
      <c r="G39" s="236"/>
      <c r="H39" s="232"/>
      <c r="I39" s="233"/>
      <c r="J39" s="234"/>
      <c r="K39" s="237"/>
      <c r="L39" s="109" t="str">
        <f t="shared" si="4"/>
        <v/>
      </c>
      <c r="M39" s="229"/>
      <c r="N39" s="110" t="str">
        <f t="shared" si="5"/>
        <v/>
      </c>
      <c r="O39" s="233"/>
      <c r="P39" s="238"/>
      <c r="R39" s="41">
        <f t="shared" si="6"/>
        <v>0</v>
      </c>
      <c r="S39" s="19" t="str">
        <f>IF(C39="","",IF(Budget!$C$5=12,1,IF(AND(Budget!$C$5&lt;=24,Budget!$C$5&gt;12),2,3)*'Structure salariale'!$G$9))</f>
        <v/>
      </c>
      <c r="T39" s="42" t="str">
        <f t="shared" si="7"/>
        <v/>
      </c>
    </row>
    <row r="40" spans="1:20" x14ac:dyDescent="0.25">
      <c r="A40" s="39">
        <v>32</v>
      </c>
      <c r="B40" s="226"/>
      <c r="C40" s="227"/>
      <c r="D40" s="228"/>
      <c r="E40" s="229"/>
      <c r="F40" s="230"/>
      <c r="G40" s="236"/>
      <c r="H40" s="232"/>
      <c r="I40" s="233"/>
      <c r="J40" s="234"/>
      <c r="K40" s="237"/>
      <c r="L40" s="109" t="str">
        <f t="shared" si="4"/>
        <v/>
      </c>
      <c r="M40" s="229"/>
      <c r="N40" s="110" t="str">
        <f t="shared" si="5"/>
        <v/>
      </c>
      <c r="O40" s="233"/>
      <c r="P40" s="238"/>
      <c r="R40" s="41">
        <f t="shared" si="6"/>
        <v>0</v>
      </c>
      <c r="S40" s="19" t="str">
        <f>IF(C40="","",IF(Budget!$C$5=12,1,IF(AND(Budget!$C$5&lt;=24,Budget!$C$5&gt;12),2,3)*'Structure salariale'!$G$9))</f>
        <v/>
      </c>
      <c r="T40" s="42" t="str">
        <f t="shared" si="7"/>
        <v/>
      </c>
    </row>
    <row r="41" spans="1:20" x14ac:dyDescent="0.25">
      <c r="A41" s="39">
        <v>33</v>
      </c>
      <c r="B41" s="226"/>
      <c r="C41" s="227"/>
      <c r="D41" s="228"/>
      <c r="E41" s="229"/>
      <c r="F41" s="230"/>
      <c r="G41" s="236"/>
      <c r="H41" s="232"/>
      <c r="I41" s="233"/>
      <c r="J41" s="234"/>
      <c r="K41" s="237"/>
      <c r="L41" s="109" t="str">
        <f t="shared" si="4"/>
        <v/>
      </c>
      <c r="M41" s="229"/>
      <c r="N41" s="110" t="str">
        <f t="shared" si="5"/>
        <v/>
      </c>
      <c r="O41" s="233"/>
      <c r="P41" s="238"/>
      <c r="R41" s="41">
        <f t="shared" si="6"/>
        <v>0</v>
      </c>
      <c r="S41" s="19" t="str">
        <f>IF(C41="","",IF(Budget!$C$5=12,1,IF(AND(Budget!$C$5&lt;=24,Budget!$C$5&gt;12),2,3)*'Structure salariale'!$G$9))</f>
        <v/>
      </c>
      <c r="T41" s="42" t="str">
        <f t="shared" si="7"/>
        <v/>
      </c>
    </row>
    <row r="42" spans="1:20" x14ac:dyDescent="0.25">
      <c r="A42" s="39">
        <v>34</v>
      </c>
      <c r="B42" s="226"/>
      <c r="C42" s="227"/>
      <c r="D42" s="228"/>
      <c r="E42" s="229"/>
      <c r="F42" s="230"/>
      <c r="G42" s="236"/>
      <c r="H42" s="232"/>
      <c r="I42" s="233"/>
      <c r="J42" s="234"/>
      <c r="K42" s="237"/>
      <c r="L42" s="109" t="str">
        <f t="shared" si="4"/>
        <v/>
      </c>
      <c r="M42" s="229"/>
      <c r="N42" s="110" t="str">
        <f t="shared" si="5"/>
        <v/>
      </c>
      <c r="O42" s="233"/>
      <c r="P42" s="238"/>
      <c r="R42" s="41">
        <f t="shared" si="6"/>
        <v>0</v>
      </c>
      <c r="S42" s="19" t="str">
        <f>IF(C42="","",IF(Budget!$C$5=12,1,IF(AND(Budget!$C$5&lt;=24,Budget!$C$5&gt;12),2,3)*'Structure salariale'!$G$9))</f>
        <v/>
      </c>
      <c r="T42" s="42" t="str">
        <f t="shared" si="7"/>
        <v/>
      </c>
    </row>
    <row r="43" spans="1:20" x14ac:dyDescent="0.25">
      <c r="A43" s="39">
        <v>35</v>
      </c>
      <c r="B43" s="226"/>
      <c r="C43" s="227"/>
      <c r="D43" s="228"/>
      <c r="E43" s="229"/>
      <c r="F43" s="230"/>
      <c r="G43" s="236"/>
      <c r="H43" s="232"/>
      <c r="I43" s="233"/>
      <c r="J43" s="234"/>
      <c r="K43" s="237"/>
      <c r="L43" s="109" t="str">
        <f t="shared" si="4"/>
        <v/>
      </c>
      <c r="M43" s="229"/>
      <c r="N43" s="110" t="str">
        <f t="shared" si="5"/>
        <v/>
      </c>
      <c r="O43" s="233"/>
      <c r="P43" s="238"/>
      <c r="R43" s="41">
        <f t="shared" si="6"/>
        <v>0</v>
      </c>
      <c r="S43" s="19" t="str">
        <f>IF(C43="","",IF(Budget!$C$5=12,1,IF(AND(Budget!$C$5&lt;=24,Budget!$C$5&gt;12),2,3)*'Structure salariale'!$G$9))</f>
        <v/>
      </c>
      <c r="T43" s="42" t="str">
        <f t="shared" si="7"/>
        <v/>
      </c>
    </row>
    <row r="44" spans="1:20" x14ac:dyDescent="0.25">
      <c r="A44" s="39">
        <v>36</v>
      </c>
      <c r="B44" s="226"/>
      <c r="C44" s="227"/>
      <c r="D44" s="228"/>
      <c r="E44" s="229"/>
      <c r="F44" s="230"/>
      <c r="G44" s="236"/>
      <c r="H44" s="232"/>
      <c r="I44" s="233"/>
      <c r="J44" s="234"/>
      <c r="K44" s="237"/>
      <c r="L44" s="109" t="str">
        <f t="shared" si="4"/>
        <v/>
      </c>
      <c r="M44" s="229"/>
      <c r="N44" s="110" t="str">
        <f t="shared" si="5"/>
        <v/>
      </c>
      <c r="O44" s="233"/>
      <c r="P44" s="238"/>
      <c r="R44" s="41">
        <f t="shared" si="6"/>
        <v>0</v>
      </c>
      <c r="S44" s="19" t="str">
        <f>IF(C44="","",IF(Budget!$C$5=12,1,IF(AND(Budget!$C$5&lt;=24,Budget!$C$5&gt;12),2,3)*'Structure salariale'!$G$9))</f>
        <v/>
      </c>
      <c r="T44" s="42" t="str">
        <f t="shared" si="7"/>
        <v/>
      </c>
    </row>
    <row r="45" spans="1:20" x14ac:dyDescent="0.25">
      <c r="A45" s="39">
        <v>37</v>
      </c>
      <c r="B45" s="226"/>
      <c r="C45" s="227"/>
      <c r="D45" s="228"/>
      <c r="E45" s="229"/>
      <c r="F45" s="230"/>
      <c r="G45" s="236"/>
      <c r="H45" s="232"/>
      <c r="I45" s="233"/>
      <c r="J45" s="234"/>
      <c r="K45" s="237"/>
      <c r="L45" s="109" t="str">
        <f t="shared" si="4"/>
        <v/>
      </c>
      <c r="M45" s="229"/>
      <c r="N45" s="110" t="str">
        <f t="shared" si="5"/>
        <v/>
      </c>
      <c r="O45" s="233"/>
      <c r="P45" s="238"/>
      <c r="R45" s="41">
        <f t="shared" si="6"/>
        <v>0</v>
      </c>
      <c r="S45" s="19" t="str">
        <f>IF(C45="","",IF(Budget!$C$5=12,1,IF(AND(Budget!$C$5&lt;=24,Budget!$C$5&gt;12),2,3)*'Structure salariale'!$G$9))</f>
        <v/>
      </c>
      <c r="T45" s="42" t="str">
        <f t="shared" si="7"/>
        <v/>
      </c>
    </row>
    <row r="46" spans="1:20" x14ac:dyDescent="0.25">
      <c r="A46" s="39">
        <v>38</v>
      </c>
      <c r="B46" s="226"/>
      <c r="C46" s="227"/>
      <c r="D46" s="228"/>
      <c r="E46" s="229"/>
      <c r="F46" s="230"/>
      <c r="G46" s="236"/>
      <c r="H46" s="232"/>
      <c r="I46" s="233"/>
      <c r="J46" s="234"/>
      <c r="K46" s="237"/>
      <c r="L46" s="109" t="str">
        <f t="shared" si="4"/>
        <v/>
      </c>
      <c r="M46" s="229"/>
      <c r="N46" s="110" t="str">
        <f t="shared" si="5"/>
        <v/>
      </c>
      <c r="O46" s="233"/>
      <c r="P46" s="238"/>
      <c r="R46" s="41">
        <f t="shared" si="6"/>
        <v>0</v>
      </c>
      <c r="S46" s="19" t="str">
        <f>IF(C46="","",IF(Budget!$C$5=12,1,IF(AND(Budget!$C$5&lt;=24,Budget!$C$5&gt;12),2,3)*'Structure salariale'!$G$9))</f>
        <v/>
      </c>
      <c r="T46" s="42" t="str">
        <f t="shared" si="7"/>
        <v/>
      </c>
    </row>
    <row r="47" spans="1:20" x14ac:dyDescent="0.25">
      <c r="A47" s="39">
        <v>39</v>
      </c>
      <c r="B47" s="226"/>
      <c r="C47" s="227"/>
      <c r="D47" s="228"/>
      <c r="E47" s="229"/>
      <c r="F47" s="230"/>
      <c r="G47" s="236"/>
      <c r="H47" s="232"/>
      <c r="I47" s="233"/>
      <c r="J47" s="234"/>
      <c r="K47" s="237"/>
      <c r="L47" s="109" t="str">
        <f t="shared" si="4"/>
        <v/>
      </c>
      <c r="M47" s="229"/>
      <c r="N47" s="110" t="str">
        <f t="shared" si="5"/>
        <v/>
      </c>
      <c r="O47" s="233"/>
      <c r="P47" s="238"/>
      <c r="R47" s="41">
        <f t="shared" si="6"/>
        <v>0</v>
      </c>
      <c r="S47" s="19" t="str">
        <f>IF(C47="","",IF(Budget!$C$5=12,1,IF(AND(Budget!$C$5&lt;=24,Budget!$C$5&gt;12),2,3)*'Structure salariale'!$G$9))</f>
        <v/>
      </c>
      <c r="T47" s="42" t="str">
        <f t="shared" si="7"/>
        <v/>
      </c>
    </row>
    <row r="48" spans="1:20" x14ac:dyDescent="0.25">
      <c r="A48" s="39">
        <v>40</v>
      </c>
      <c r="B48" s="226"/>
      <c r="C48" s="227"/>
      <c r="D48" s="228"/>
      <c r="E48" s="229"/>
      <c r="F48" s="230"/>
      <c r="G48" s="236"/>
      <c r="H48" s="232"/>
      <c r="I48" s="233"/>
      <c r="J48" s="234"/>
      <c r="K48" s="237"/>
      <c r="L48" s="109" t="str">
        <f t="shared" si="4"/>
        <v/>
      </c>
      <c r="M48" s="229"/>
      <c r="N48" s="110" t="str">
        <f t="shared" si="5"/>
        <v/>
      </c>
      <c r="O48" s="233"/>
      <c r="P48" s="238"/>
      <c r="R48" s="41">
        <f t="shared" si="6"/>
        <v>0</v>
      </c>
      <c r="S48" s="19" t="str">
        <f>IF(C48="","",IF(Budget!$C$5=12,1,IF(AND(Budget!$C$5&lt;=24,Budget!$C$5&gt;12),2,3)*'Structure salariale'!$G$9))</f>
        <v/>
      </c>
      <c r="T48" s="42" t="str">
        <f t="shared" si="7"/>
        <v/>
      </c>
    </row>
    <row r="49" spans="1:20" x14ac:dyDescent="0.25">
      <c r="A49" s="39">
        <v>41</v>
      </c>
      <c r="B49" s="226"/>
      <c r="C49" s="227"/>
      <c r="D49" s="228"/>
      <c r="E49" s="229"/>
      <c r="F49" s="230"/>
      <c r="G49" s="236"/>
      <c r="H49" s="232"/>
      <c r="I49" s="233"/>
      <c r="J49" s="234"/>
      <c r="K49" s="237"/>
      <c r="L49" s="109" t="str">
        <f t="shared" si="4"/>
        <v/>
      </c>
      <c r="M49" s="229"/>
      <c r="N49" s="110" t="str">
        <f t="shared" si="5"/>
        <v/>
      </c>
      <c r="O49" s="233"/>
      <c r="P49" s="238"/>
      <c r="R49" s="41">
        <f t="shared" si="6"/>
        <v>0</v>
      </c>
      <c r="S49" s="19" t="str">
        <f>IF(C49="","",IF(Budget!$C$5=12,1,IF(AND(Budget!$C$5&lt;=24,Budget!$C$5&gt;12),2,3)*'Structure salariale'!$G$9))</f>
        <v/>
      </c>
      <c r="T49" s="42" t="str">
        <f t="shared" si="7"/>
        <v/>
      </c>
    </row>
    <row r="50" spans="1:20" x14ac:dyDescent="0.25">
      <c r="A50" s="39">
        <v>42</v>
      </c>
      <c r="B50" s="226"/>
      <c r="C50" s="227"/>
      <c r="D50" s="228"/>
      <c r="E50" s="229"/>
      <c r="F50" s="230"/>
      <c r="G50" s="236"/>
      <c r="H50" s="232"/>
      <c r="I50" s="233"/>
      <c r="J50" s="234"/>
      <c r="K50" s="237"/>
      <c r="L50" s="109" t="str">
        <f t="shared" si="4"/>
        <v/>
      </c>
      <c r="M50" s="229"/>
      <c r="N50" s="110" t="str">
        <f t="shared" si="5"/>
        <v/>
      </c>
      <c r="O50" s="233"/>
      <c r="P50" s="238"/>
      <c r="R50" s="41">
        <f t="shared" si="6"/>
        <v>0</v>
      </c>
      <c r="S50" s="19" t="str">
        <f>IF(C50="","",IF(Budget!$C$5=12,1,IF(AND(Budget!$C$5&lt;=24,Budget!$C$5&gt;12),2,3)*'Structure salariale'!$G$9))</f>
        <v/>
      </c>
      <c r="T50" s="42" t="str">
        <f t="shared" si="7"/>
        <v/>
      </c>
    </row>
  </sheetData>
  <mergeCells count="4">
    <mergeCell ref="E7:G7"/>
    <mergeCell ref="H7:J7"/>
    <mergeCell ref="K7:L7"/>
    <mergeCell ref="M7:P7"/>
  </mergeCells>
  <pageMargins left="0.70866141732283472" right="0.70866141732283472" top="0.78740157480314965" bottom="0.78740157480314965" header="0.31496062992125984" footer="0.31496062992125984"/>
  <pageSetup paperSize="9" scale="57" orientation="landscape" r:id="rId1"/>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53"/>
  <sheetViews>
    <sheetView zoomScale="130" zoomScaleNormal="130" workbookViewId="0">
      <pane ySplit="1" topLeftCell="A3" activePane="bottomLeft" state="frozen"/>
      <selection pane="bottomLeft" activeCell="C7" sqref="C7"/>
    </sheetView>
  </sheetViews>
  <sheetFormatPr baseColWidth="10" defaultRowHeight="12.5" x14ac:dyDescent="0.25"/>
  <cols>
    <col min="1" max="2" width="10.90625" style="128"/>
    <col min="3" max="3" width="26.6328125" style="128" customWidth="1"/>
    <col min="4" max="41" width="10.90625" style="128"/>
    <col min="42" max="42" width="16.54296875" style="128" hidden="1" customWidth="1"/>
    <col min="43" max="43" width="75" style="128" hidden="1" customWidth="1"/>
    <col min="44" max="44" width="0" style="128" hidden="1" customWidth="1"/>
    <col min="45" max="45" width="38.6328125" style="128" hidden="1" customWidth="1"/>
    <col min="46" max="46" width="34.81640625" style="128" hidden="1" customWidth="1"/>
    <col min="47" max="47" width="32.1796875" style="128" hidden="1" customWidth="1"/>
    <col min="48" max="48" width="30.453125" style="128" hidden="1" customWidth="1"/>
    <col min="49" max="49" width="36.26953125" style="128" hidden="1" customWidth="1"/>
    <col min="50" max="50" width="43.36328125" style="128" hidden="1" customWidth="1"/>
    <col min="51" max="51" width="49.453125" style="128" hidden="1" customWidth="1"/>
    <col min="52" max="52" width="28.6328125" style="128" hidden="1" customWidth="1"/>
    <col min="53" max="16384" width="10.90625" style="128"/>
  </cols>
  <sheetData>
    <row r="1" spans="1:84" ht="53.5" customHeight="1" x14ac:dyDescent="0.25">
      <c r="A1" s="128" t="s">
        <v>202</v>
      </c>
      <c r="B1" s="128" t="s">
        <v>212</v>
      </c>
      <c r="C1" s="128" t="s">
        <v>224</v>
      </c>
      <c r="D1" s="128" t="s">
        <v>219</v>
      </c>
      <c r="E1" s="128" t="s">
        <v>225</v>
      </c>
      <c r="F1" s="128" t="s">
        <v>226</v>
      </c>
      <c r="G1" s="128" t="s">
        <v>227</v>
      </c>
      <c r="H1" s="128" t="s">
        <v>228</v>
      </c>
      <c r="I1" s="128" t="s">
        <v>229</v>
      </c>
      <c r="J1" s="128" t="s">
        <v>230</v>
      </c>
      <c r="K1" s="128" t="s">
        <v>231</v>
      </c>
      <c r="L1" s="128" t="s">
        <v>234</v>
      </c>
      <c r="M1" s="128" t="s">
        <v>232</v>
      </c>
      <c r="N1" s="128" t="s">
        <v>277</v>
      </c>
      <c r="O1" s="128" t="s">
        <v>233</v>
      </c>
      <c r="P1" s="128" t="s">
        <v>235</v>
      </c>
      <c r="Q1" s="128" t="s">
        <v>236</v>
      </c>
      <c r="R1" s="128" t="s">
        <v>237</v>
      </c>
      <c r="S1" s="128" t="s">
        <v>238</v>
      </c>
      <c r="T1" s="128" t="s">
        <v>264</v>
      </c>
      <c r="U1" s="128" t="s">
        <v>239</v>
      </c>
      <c r="V1" s="128" t="s">
        <v>54</v>
      </c>
      <c r="W1" s="128" t="s">
        <v>276</v>
      </c>
      <c r="X1" s="128" t="s">
        <v>220</v>
      </c>
      <c r="Y1" s="128" t="s">
        <v>240</v>
      </c>
      <c r="Z1" s="128" t="s">
        <v>242</v>
      </c>
      <c r="AA1" s="128" t="s">
        <v>241</v>
      </c>
      <c r="AB1" s="128" t="s">
        <v>243</v>
      </c>
      <c r="AC1" s="128" t="s">
        <v>244</v>
      </c>
      <c r="AD1" s="128" t="s">
        <v>245</v>
      </c>
      <c r="AE1" s="128" t="s">
        <v>246</v>
      </c>
      <c r="AF1" s="128" t="s">
        <v>247</v>
      </c>
      <c r="AG1" s="128" t="s">
        <v>248</v>
      </c>
      <c r="AH1" s="128" t="s">
        <v>249</v>
      </c>
      <c r="AI1" s="128" t="s">
        <v>250</v>
      </c>
      <c r="AJ1" s="128" t="s">
        <v>251</v>
      </c>
      <c r="AK1" s="128" t="s">
        <v>252</v>
      </c>
      <c r="AL1" s="128" t="s">
        <v>253</v>
      </c>
      <c r="AM1" s="128" t="s">
        <v>221</v>
      </c>
      <c r="AN1" s="128" t="s">
        <v>222</v>
      </c>
      <c r="AO1" s="128" t="s">
        <v>223</v>
      </c>
      <c r="AP1" s="128" t="s">
        <v>262</v>
      </c>
      <c r="AQ1" s="128" t="s">
        <v>273</v>
      </c>
      <c r="AR1" s="128" t="s">
        <v>263</v>
      </c>
      <c r="AS1" s="129" t="s">
        <v>266</v>
      </c>
      <c r="AT1" s="129" t="s">
        <v>265</v>
      </c>
      <c r="AU1" s="129" t="s">
        <v>267</v>
      </c>
      <c r="AV1" s="129" t="s">
        <v>268</v>
      </c>
      <c r="AW1" s="129" t="s">
        <v>269</v>
      </c>
      <c r="AX1" s="129" t="s">
        <v>270</v>
      </c>
      <c r="AY1" s="129" t="s">
        <v>271</v>
      </c>
      <c r="AZ1" s="129" t="s">
        <v>272</v>
      </c>
      <c r="BA1" s="128" t="s">
        <v>319</v>
      </c>
      <c r="BB1" s="128" t="s">
        <v>320</v>
      </c>
      <c r="BC1" s="128" t="s">
        <v>321</v>
      </c>
      <c r="BD1" s="128" t="s">
        <v>322</v>
      </c>
      <c r="BE1" s="128" t="s">
        <v>328</v>
      </c>
      <c r="BF1" s="128" t="s">
        <v>323</v>
      </c>
      <c r="BG1" s="128" t="s">
        <v>329</v>
      </c>
      <c r="BH1" s="128" t="s">
        <v>325</v>
      </c>
      <c r="BI1" s="128" t="s">
        <v>324</v>
      </c>
      <c r="BJ1" s="128" t="s">
        <v>326</v>
      </c>
      <c r="BK1" s="128" t="s">
        <v>327</v>
      </c>
      <c r="BL1" s="128" t="s">
        <v>330</v>
      </c>
      <c r="BM1" s="128" t="s">
        <v>305</v>
      </c>
      <c r="BN1" s="128" t="s">
        <v>306</v>
      </c>
      <c r="BO1" s="128" t="s">
        <v>307</v>
      </c>
      <c r="BP1" s="128" t="s">
        <v>308</v>
      </c>
      <c r="BQ1" s="128" t="s">
        <v>309</v>
      </c>
      <c r="BR1" s="128" t="s">
        <v>310</v>
      </c>
      <c r="BS1" s="128" t="s">
        <v>356</v>
      </c>
      <c r="BT1" s="128" t="s">
        <v>331</v>
      </c>
      <c r="BU1" s="128" t="s">
        <v>332</v>
      </c>
      <c r="BV1" s="128" t="s">
        <v>311</v>
      </c>
      <c r="BW1" s="128" t="s">
        <v>312</v>
      </c>
      <c r="BX1" s="128" t="s">
        <v>313</v>
      </c>
      <c r="BY1" s="128" t="s">
        <v>314</v>
      </c>
      <c r="BZ1" s="128" t="s">
        <v>315</v>
      </c>
      <c r="CA1" s="128" t="s">
        <v>316</v>
      </c>
      <c r="CB1" s="128" t="s">
        <v>301</v>
      </c>
      <c r="CC1" s="128" t="s">
        <v>302</v>
      </c>
      <c r="CD1" s="128" t="s">
        <v>303</v>
      </c>
      <c r="CE1" s="128" t="s">
        <v>304</v>
      </c>
      <c r="CF1" s="128" t="s">
        <v>533</v>
      </c>
    </row>
    <row r="2" spans="1:84" ht="137.5" x14ac:dyDescent="0.25">
      <c r="A2" s="128" t="s">
        <v>89</v>
      </c>
      <c r="B2" s="128" t="s">
        <v>213</v>
      </c>
      <c r="C2" s="128" t="s">
        <v>397</v>
      </c>
      <c r="D2" s="128" t="s">
        <v>398</v>
      </c>
      <c r="E2" s="128" t="s">
        <v>399</v>
      </c>
      <c r="F2" s="128" t="s">
        <v>400</v>
      </c>
      <c r="G2" s="128" t="s">
        <v>456</v>
      </c>
      <c r="H2" s="128" t="s">
        <v>401</v>
      </c>
      <c r="I2" s="128" t="s">
        <v>402</v>
      </c>
      <c r="J2" s="128" t="s">
        <v>403</v>
      </c>
      <c r="K2" s="128" t="s">
        <v>404</v>
      </c>
      <c r="L2" s="128" t="s">
        <v>405</v>
      </c>
      <c r="M2" s="128" t="s">
        <v>406</v>
      </c>
      <c r="N2" s="128" t="s">
        <v>407</v>
      </c>
      <c r="O2" s="128" t="s">
        <v>408</v>
      </c>
      <c r="P2" s="128" t="s">
        <v>409</v>
      </c>
      <c r="Q2" s="128" t="s">
        <v>410</v>
      </c>
      <c r="R2" s="128" t="s">
        <v>411</v>
      </c>
      <c r="S2" s="128" t="s">
        <v>412</v>
      </c>
      <c r="T2" s="128" t="s">
        <v>413</v>
      </c>
      <c r="U2" s="128" t="s">
        <v>53</v>
      </c>
      <c r="V2" s="128" t="s">
        <v>54</v>
      </c>
      <c r="W2" s="128" t="s">
        <v>274</v>
      </c>
      <c r="X2" s="128" t="s">
        <v>389</v>
      </c>
      <c r="Y2" s="128" t="s">
        <v>414</v>
      </c>
      <c r="Z2" s="128" t="s">
        <v>415</v>
      </c>
      <c r="AA2" s="128" t="s">
        <v>416</v>
      </c>
      <c r="AB2" s="128" t="s">
        <v>417</v>
      </c>
      <c r="AC2" s="128" t="s">
        <v>418</v>
      </c>
      <c r="AD2" s="128" t="s">
        <v>245</v>
      </c>
      <c r="AE2" s="128" t="s">
        <v>419</v>
      </c>
      <c r="AF2" s="128" t="s">
        <v>420</v>
      </c>
      <c r="AG2" s="128" t="s">
        <v>421</v>
      </c>
      <c r="AH2" s="128" t="s">
        <v>422</v>
      </c>
      <c r="AI2" s="128" t="s">
        <v>423</v>
      </c>
      <c r="AJ2" s="128" t="s">
        <v>424</v>
      </c>
      <c r="AK2" s="128" t="s">
        <v>457</v>
      </c>
      <c r="AL2" s="128" t="s">
        <v>425</v>
      </c>
      <c r="AM2" s="128" t="s">
        <v>426</v>
      </c>
      <c r="AN2" s="128" t="s">
        <v>427</v>
      </c>
      <c r="AO2" s="128" t="s">
        <v>428</v>
      </c>
      <c r="BA2" s="128" t="s">
        <v>429</v>
      </c>
      <c r="BB2" s="128" t="s">
        <v>430</v>
      </c>
      <c r="BC2" s="128" t="s">
        <v>431</v>
      </c>
      <c r="BD2" s="128" t="s">
        <v>432</v>
      </c>
      <c r="BE2" s="128" t="s">
        <v>433</v>
      </c>
      <c r="BF2" s="128" t="s">
        <v>434</v>
      </c>
      <c r="BG2" s="128" t="s">
        <v>435</v>
      </c>
      <c r="BH2" s="128" t="s">
        <v>325</v>
      </c>
      <c r="BI2" s="128" t="s">
        <v>436</v>
      </c>
      <c r="BJ2" s="128" t="s">
        <v>437</v>
      </c>
      <c r="BK2" s="128" t="s">
        <v>438</v>
      </c>
      <c r="BL2" s="128" t="s">
        <v>439</v>
      </c>
      <c r="BM2" s="128" t="s">
        <v>440</v>
      </c>
      <c r="BN2" s="128" t="s">
        <v>306</v>
      </c>
      <c r="BO2" s="128" t="s">
        <v>441</v>
      </c>
      <c r="BP2" s="128" t="s">
        <v>442</v>
      </c>
      <c r="BQ2" s="128" t="s">
        <v>443</v>
      </c>
      <c r="BR2" s="128" t="s">
        <v>444</v>
      </c>
      <c r="BS2" s="128" t="s">
        <v>445</v>
      </c>
      <c r="BT2" s="128" t="s">
        <v>446</v>
      </c>
      <c r="BU2" s="128" t="s">
        <v>447</v>
      </c>
      <c r="BV2" s="128" t="s">
        <v>458</v>
      </c>
      <c r="BW2" s="128" t="s">
        <v>448</v>
      </c>
      <c r="BX2" s="128" t="s">
        <v>449</v>
      </c>
      <c r="BY2" s="128" t="s">
        <v>450</v>
      </c>
      <c r="BZ2" s="128" t="s">
        <v>451</v>
      </c>
      <c r="CA2" s="128" t="s">
        <v>452</v>
      </c>
      <c r="CB2" s="128" t="s">
        <v>459</v>
      </c>
      <c r="CC2" s="128" t="s">
        <v>453</v>
      </c>
      <c r="CD2" s="128" t="s">
        <v>454</v>
      </c>
      <c r="CE2" s="128" t="s">
        <v>455</v>
      </c>
      <c r="CF2" s="128" t="s">
        <v>532</v>
      </c>
    </row>
    <row r="3" spans="1:84" ht="137.5" x14ac:dyDescent="0.25">
      <c r="A3" s="128" t="s">
        <v>90</v>
      </c>
      <c r="B3" s="128" t="s">
        <v>216</v>
      </c>
      <c r="C3" s="130" t="s">
        <v>210</v>
      </c>
      <c r="D3" s="128" t="s">
        <v>11</v>
      </c>
      <c r="E3" s="128" t="s">
        <v>12</v>
      </c>
      <c r="F3" s="128" t="s">
        <v>13</v>
      </c>
      <c r="G3" s="131" t="s">
        <v>217</v>
      </c>
      <c r="H3" s="128" t="s">
        <v>211</v>
      </c>
      <c r="I3" s="128" t="s">
        <v>56</v>
      </c>
      <c r="J3" s="128" t="s">
        <v>218</v>
      </c>
      <c r="K3" s="128" t="s">
        <v>22</v>
      </c>
      <c r="L3" s="128" t="s">
        <v>37</v>
      </c>
      <c r="M3" s="128" t="s">
        <v>32</v>
      </c>
      <c r="N3" s="128" t="s">
        <v>31</v>
      </c>
      <c r="O3" s="128" t="s">
        <v>23</v>
      </c>
      <c r="P3" s="128" t="s">
        <v>38</v>
      </c>
      <c r="Q3" s="128" t="s">
        <v>24</v>
      </c>
      <c r="R3" s="128" t="s">
        <v>25</v>
      </c>
      <c r="S3" s="128" t="s">
        <v>26</v>
      </c>
      <c r="T3" s="128" t="s">
        <v>27</v>
      </c>
      <c r="U3" s="128" t="s">
        <v>53</v>
      </c>
      <c r="V3" s="128" t="s">
        <v>54</v>
      </c>
      <c r="W3" s="128" t="s">
        <v>275</v>
      </c>
      <c r="X3" s="128" t="s">
        <v>28</v>
      </c>
      <c r="Y3" s="132" t="s">
        <v>15</v>
      </c>
      <c r="Z3" s="133" t="s">
        <v>36</v>
      </c>
      <c r="AA3" s="128" t="s">
        <v>55</v>
      </c>
      <c r="AB3" s="128" t="s">
        <v>16</v>
      </c>
      <c r="AC3" s="128" t="s">
        <v>17</v>
      </c>
      <c r="AD3" s="128" t="s">
        <v>41</v>
      </c>
      <c r="AE3" s="128" t="s">
        <v>42</v>
      </c>
      <c r="AF3" s="128" t="s">
        <v>18</v>
      </c>
      <c r="AG3" s="128" t="s">
        <v>19</v>
      </c>
      <c r="AH3" s="128" t="s">
        <v>33</v>
      </c>
      <c r="AI3" s="128" t="s">
        <v>34</v>
      </c>
      <c r="AJ3" s="128" t="s">
        <v>35</v>
      </c>
      <c r="AK3" s="128" t="s">
        <v>43</v>
      </c>
      <c r="AL3" s="131" t="s">
        <v>21</v>
      </c>
      <c r="AM3" s="131" t="s">
        <v>20</v>
      </c>
      <c r="AN3" s="131" t="s">
        <v>29</v>
      </c>
      <c r="AO3" s="131" t="s">
        <v>30</v>
      </c>
      <c r="AP3" s="128" t="s">
        <v>254</v>
      </c>
      <c r="AQ3" s="134" t="s">
        <v>255</v>
      </c>
      <c r="AR3" s="128" t="s">
        <v>256</v>
      </c>
      <c r="AS3" s="134" t="s">
        <v>257</v>
      </c>
      <c r="AT3" s="134" t="s">
        <v>258</v>
      </c>
      <c r="AU3" s="134" t="s">
        <v>259</v>
      </c>
      <c r="AV3" s="134" t="s">
        <v>260</v>
      </c>
      <c r="AW3" s="134" t="s">
        <v>261</v>
      </c>
      <c r="AX3" s="134"/>
      <c r="AY3" s="134"/>
      <c r="AZ3" s="134"/>
      <c r="BA3" s="135" t="s">
        <v>340</v>
      </c>
      <c r="BB3" s="128" t="s">
        <v>341</v>
      </c>
      <c r="BC3" s="128" t="s">
        <v>367</v>
      </c>
      <c r="BD3" s="128" t="s">
        <v>342</v>
      </c>
      <c r="BE3" s="128" t="s">
        <v>343</v>
      </c>
      <c r="BF3" s="128" t="s">
        <v>344</v>
      </c>
      <c r="BG3" s="128" t="s">
        <v>345</v>
      </c>
      <c r="BH3" s="135" t="s">
        <v>346</v>
      </c>
      <c r="BI3" s="128" t="s">
        <v>347</v>
      </c>
      <c r="BJ3" s="128" t="s">
        <v>348</v>
      </c>
      <c r="BK3" s="128" t="s">
        <v>349</v>
      </c>
      <c r="BL3" s="128" t="s">
        <v>350</v>
      </c>
      <c r="BM3" s="128" t="s">
        <v>351</v>
      </c>
      <c r="BN3" s="128" t="s">
        <v>306</v>
      </c>
      <c r="BO3" s="128" t="s">
        <v>352</v>
      </c>
      <c r="BP3" s="128" t="s">
        <v>353</v>
      </c>
      <c r="BQ3" s="128" t="s">
        <v>354</v>
      </c>
      <c r="BR3" s="128" t="s">
        <v>355</v>
      </c>
      <c r="BS3" s="128" t="s">
        <v>357</v>
      </c>
      <c r="BT3" s="128" t="s">
        <v>358</v>
      </c>
      <c r="BU3" s="128" t="s">
        <v>359</v>
      </c>
      <c r="BV3" s="128" t="s">
        <v>360</v>
      </c>
      <c r="BW3" s="128" t="s">
        <v>361</v>
      </c>
      <c r="BX3" s="128" t="s">
        <v>362</v>
      </c>
      <c r="BY3" s="128" t="s">
        <v>363</v>
      </c>
      <c r="BZ3" s="128" t="s">
        <v>364</v>
      </c>
      <c r="CA3" s="128" t="s">
        <v>365</v>
      </c>
      <c r="CB3" s="128" t="s">
        <v>366</v>
      </c>
      <c r="CC3" s="128" t="s">
        <v>368</v>
      </c>
      <c r="CD3" s="128" t="s">
        <v>369</v>
      </c>
      <c r="CE3" s="128" t="s">
        <v>370</v>
      </c>
      <c r="CF3" s="128" t="s">
        <v>534</v>
      </c>
    </row>
    <row r="4" spans="1:84" ht="112.5" x14ac:dyDescent="0.25">
      <c r="A4" s="128" t="s">
        <v>94</v>
      </c>
      <c r="B4" s="128" t="s">
        <v>215</v>
      </c>
      <c r="C4" s="128" t="s">
        <v>535</v>
      </c>
      <c r="D4" s="128" t="s">
        <v>371</v>
      </c>
      <c r="E4" s="128" t="s">
        <v>480</v>
      </c>
      <c r="F4" s="128" t="s">
        <v>481</v>
      </c>
      <c r="G4" s="128" t="s">
        <v>559</v>
      </c>
      <c r="H4" s="128" t="s">
        <v>482</v>
      </c>
      <c r="I4" s="128" t="s">
        <v>483</v>
      </c>
      <c r="J4" s="128" t="s">
        <v>484</v>
      </c>
      <c r="K4" s="128" t="s">
        <v>485</v>
      </c>
      <c r="L4" s="128" t="s">
        <v>486</v>
      </c>
      <c r="M4" s="128" t="s">
        <v>487</v>
      </c>
      <c r="N4" s="128" t="s">
        <v>488</v>
      </c>
      <c r="O4" s="128" t="s">
        <v>489</v>
      </c>
      <c r="P4" s="128" t="s">
        <v>490</v>
      </c>
      <c r="Q4" s="128" t="s">
        <v>491</v>
      </c>
      <c r="R4" s="128" t="s">
        <v>492</v>
      </c>
      <c r="S4" s="128" t="s">
        <v>493</v>
      </c>
      <c r="T4" s="128" t="s">
        <v>494</v>
      </c>
      <c r="U4" s="128" t="s">
        <v>495</v>
      </c>
      <c r="V4" s="128" t="s">
        <v>496</v>
      </c>
      <c r="W4" s="128" t="s">
        <v>497</v>
      </c>
      <c r="X4" s="128" t="s">
        <v>389</v>
      </c>
      <c r="Y4" s="128" t="s">
        <v>498</v>
      </c>
      <c r="Z4" s="128" t="s">
        <v>499</v>
      </c>
      <c r="AA4" s="128" t="s">
        <v>500</v>
      </c>
      <c r="AB4" s="128" t="s">
        <v>558</v>
      </c>
      <c r="AC4" s="128" t="s">
        <v>501</v>
      </c>
      <c r="AD4" s="128" t="s">
        <v>245</v>
      </c>
      <c r="AE4" s="128" t="s">
        <v>502</v>
      </c>
      <c r="AF4" s="128" t="s">
        <v>557</v>
      </c>
      <c r="AG4" s="128" t="s">
        <v>503</v>
      </c>
      <c r="AH4" s="128" t="s">
        <v>504</v>
      </c>
      <c r="AI4" s="128" t="s">
        <v>505</v>
      </c>
      <c r="AJ4" s="128" t="s">
        <v>506</v>
      </c>
      <c r="AK4" s="128" t="s">
        <v>507</v>
      </c>
      <c r="AL4" s="128" t="s">
        <v>508</v>
      </c>
      <c r="AM4" s="128" t="s">
        <v>509</v>
      </c>
      <c r="AN4" s="128" t="s">
        <v>510</v>
      </c>
      <c r="AO4" s="128" t="s">
        <v>511</v>
      </c>
      <c r="BA4" s="128" t="s">
        <v>555</v>
      </c>
      <c r="BB4" s="128" t="s">
        <v>556</v>
      </c>
      <c r="BC4" s="128" t="s">
        <v>512</v>
      </c>
      <c r="BD4" s="128" t="s">
        <v>554</v>
      </c>
      <c r="BE4" s="128" t="s">
        <v>553</v>
      </c>
      <c r="BF4" s="128" t="s">
        <v>513</v>
      </c>
      <c r="BG4" s="128" t="s">
        <v>552</v>
      </c>
      <c r="BH4" s="128" t="s">
        <v>514</v>
      </c>
      <c r="BI4" s="128" t="s">
        <v>551</v>
      </c>
      <c r="BJ4" s="128" t="s">
        <v>348</v>
      </c>
      <c r="BK4" s="128" t="s">
        <v>515</v>
      </c>
      <c r="BL4" s="128" t="s">
        <v>350</v>
      </c>
      <c r="BM4" s="128" t="s">
        <v>516</v>
      </c>
      <c r="BN4" s="128" t="s">
        <v>517</v>
      </c>
      <c r="BO4" s="130" t="s">
        <v>550</v>
      </c>
      <c r="BP4" s="130" t="s">
        <v>549</v>
      </c>
      <c r="BQ4" s="128" t="s">
        <v>523</v>
      </c>
      <c r="BR4" s="128" t="s">
        <v>543</v>
      </c>
      <c r="BS4" s="128" t="s">
        <v>542</v>
      </c>
      <c r="BT4" s="128" t="s">
        <v>544</v>
      </c>
      <c r="BU4" s="128" t="s">
        <v>545</v>
      </c>
      <c r="BV4" s="128" t="s">
        <v>539</v>
      </c>
      <c r="BW4" s="128" t="s">
        <v>546</v>
      </c>
      <c r="BX4" s="128" t="s">
        <v>569</v>
      </c>
      <c r="BY4" s="128" t="s">
        <v>518</v>
      </c>
      <c r="BZ4" s="128" t="s">
        <v>519</v>
      </c>
      <c r="CA4" s="128" t="s">
        <v>520</v>
      </c>
      <c r="CB4" s="128" t="s">
        <v>547</v>
      </c>
      <c r="CC4" s="128" t="s">
        <v>522</v>
      </c>
      <c r="CD4" s="128" t="s">
        <v>548</v>
      </c>
      <c r="CE4" s="128" t="s">
        <v>521</v>
      </c>
      <c r="CF4" s="128" t="s">
        <v>538</v>
      </c>
    </row>
    <row r="5" spans="1:84" ht="112.5" x14ac:dyDescent="0.25">
      <c r="A5" s="128" t="s">
        <v>111</v>
      </c>
      <c r="B5" s="128" t="s">
        <v>214</v>
      </c>
      <c r="C5" s="128" t="s">
        <v>536</v>
      </c>
      <c r="D5" s="128" t="s">
        <v>541</v>
      </c>
      <c r="E5" s="128" t="s">
        <v>372</v>
      </c>
      <c r="F5" s="128" t="s">
        <v>373</v>
      </c>
      <c r="G5" s="128" t="s">
        <v>396</v>
      </c>
      <c r="H5" s="128" t="s">
        <v>374</v>
      </c>
      <c r="I5" s="128" t="s">
        <v>375</v>
      </c>
      <c r="J5" s="128" t="s">
        <v>376</v>
      </c>
      <c r="K5" s="128" t="s">
        <v>377</v>
      </c>
      <c r="L5" s="128" t="s">
        <v>378</v>
      </c>
      <c r="M5" s="128" t="s">
        <v>379</v>
      </c>
      <c r="N5" s="128" t="s">
        <v>380</v>
      </c>
      <c r="O5" s="128" t="s">
        <v>384</v>
      </c>
      <c r="P5" s="128" t="s">
        <v>381</v>
      </c>
      <c r="Q5" s="128" t="s">
        <v>382</v>
      </c>
      <c r="R5" s="128" t="s">
        <v>383</v>
      </c>
      <c r="S5" s="128" t="s">
        <v>385</v>
      </c>
      <c r="T5" s="128" t="s">
        <v>386</v>
      </c>
      <c r="U5" s="128" t="s">
        <v>387</v>
      </c>
      <c r="V5" s="128" t="s">
        <v>571</v>
      </c>
      <c r="W5" s="128" t="s">
        <v>388</v>
      </c>
      <c r="X5" s="128" t="s">
        <v>389</v>
      </c>
      <c r="Y5" s="128" t="s">
        <v>390</v>
      </c>
      <c r="Z5" s="128" t="s">
        <v>391</v>
      </c>
      <c r="AA5" s="128" t="s">
        <v>392</v>
      </c>
      <c r="AB5" s="128" t="s">
        <v>393</v>
      </c>
      <c r="AC5" s="128" t="s">
        <v>394</v>
      </c>
      <c r="AD5" s="128" t="s">
        <v>245</v>
      </c>
      <c r="AE5" s="128" t="s">
        <v>395</v>
      </c>
      <c r="AF5" s="128" t="s">
        <v>461</v>
      </c>
      <c r="AG5" s="128" t="s">
        <v>462</v>
      </c>
      <c r="AH5" s="128" t="s">
        <v>464</v>
      </c>
      <c r="AI5" s="128" t="s">
        <v>463</v>
      </c>
      <c r="AJ5" s="128" t="s">
        <v>465</v>
      </c>
      <c r="AK5" s="128" t="s">
        <v>466</v>
      </c>
      <c r="AL5" s="128" t="s">
        <v>467</v>
      </c>
      <c r="AM5" s="128" t="s">
        <v>468</v>
      </c>
      <c r="AN5" s="128" t="s">
        <v>469</v>
      </c>
      <c r="AO5" s="128" t="s">
        <v>472</v>
      </c>
      <c r="BA5" s="128" t="s">
        <v>470</v>
      </c>
      <c r="BB5" s="128" t="s">
        <v>567</v>
      </c>
      <c r="BC5" s="128" t="s">
        <v>471</v>
      </c>
      <c r="BD5" s="128" t="s">
        <v>560</v>
      </c>
      <c r="BE5" s="128" t="s">
        <v>568</v>
      </c>
      <c r="BF5" s="128" t="s">
        <v>473</v>
      </c>
      <c r="BG5" s="128" t="s">
        <v>474</v>
      </c>
      <c r="BH5" s="128" t="s">
        <v>475</v>
      </c>
      <c r="BI5" s="128" t="s">
        <v>561</v>
      </c>
      <c r="BJ5" s="128" t="s">
        <v>348</v>
      </c>
      <c r="BK5" s="128" t="s">
        <v>476</v>
      </c>
      <c r="BL5" s="128" t="s">
        <v>477</v>
      </c>
      <c r="BM5" s="128" t="s">
        <v>478</v>
      </c>
      <c r="BN5" s="128" t="s">
        <v>479</v>
      </c>
      <c r="BO5" s="128" t="s">
        <v>562</v>
      </c>
      <c r="BP5" s="128" t="s">
        <v>563</v>
      </c>
      <c r="BQ5" s="128" t="s">
        <v>573</v>
      </c>
      <c r="BR5" s="128" t="s">
        <v>564</v>
      </c>
      <c r="BS5" s="128" t="s">
        <v>524</v>
      </c>
      <c r="BT5" s="128" t="s">
        <v>570</v>
      </c>
      <c r="BU5" s="128" t="s">
        <v>540</v>
      </c>
      <c r="BV5" s="128" t="s">
        <v>565</v>
      </c>
      <c r="BW5" s="128" t="s">
        <v>572</v>
      </c>
      <c r="BX5" s="128" t="s">
        <v>566</v>
      </c>
      <c r="BY5" s="128" t="s">
        <v>525</v>
      </c>
      <c r="BZ5" s="128" t="s">
        <v>526</v>
      </c>
      <c r="CA5" s="128" t="s">
        <v>527</v>
      </c>
      <c r="CB5" s="128" t="s">
        <v>528</v>
      </c>
      <c r="CC5" s="128" t="s">
        <v>529</v>
      </c>
      <c r="CD5" s="128" t="s">
        <v>530</v>
      </c>
      <c r="CE5" s="128" t="s">
        <v>531</v>
      </c>
      <c r="CF5" s="128" t="s">
        <v>537</v>
      </c>
    </row>
    <row r="6" spans="1:84" x14ac:dyDescent="0.25">
      <c r="A6" s="128" t="s">
        <v>92</v>
      </c>
      <c r="B6" s="128">
        <v>1</v>
      </c>
      <c r="C6" s="128">
        <v>2</v>
      </c>
      <c r="D6" s="128">
        <v>3</v>
      </c>
      <c r="E6" s="128">
        <v>4</v>
      </c>
      <c r="F6" s="128">
        <v>5</v>
      </c>
      <c r="G6" s="128">
        <v>6</v>
      </c>
      <c r="H6" s="128">
        <v>7</v>
      </c>
      <c r="I6" s="128">
        <v>8</v>
      </c>
      <c r="J6" s="128">
        <v>9</v>
      </c>
      <c r="K6" s="128">
        <v>10</v>
      </c>
      <c r="L6" s="128">
        <v>11</v>
      </c>
      <c r="M6" s="128">
        <v>12</v>
      </c>
      <c r="N6" s="128">
        <v>13</v>
      </c>
      <c r="O6" s="128">
        <v>14</v>
      </c>
      <c r="P6" s="128">
        <v>15</v>
      </c>
      <c r="Q6" s="128">
        <v>16</v>
      </c>
      <c r="R6" s="128">
        <v>17</v>
      </c>
      <c r="S6" s="128">
        <v>18</v>
      </c>
      <c r="T6" s="128">
        <v>19</v>
      </c>
      <c r="U6" s="128">
        <v>20</v>
      </c>
      <c r="V6" s="128">
        <v>21</v>
      </c>
      <c r="W6" s="128">
        <v>22</v>
      </c>
      <c r="X6" s="128">
        <v>23</v>
      </c>
      <c r="Y6" s="128">
        <v>24</v>
      </c>
      <c r="Z6" s="128">
        <v>25</v>
      </c>
      <c r="AA6" s="128">
        <v>26</v>
      </c>
      <c r="AB6" s="128">
        <v>27</v>
      </c>
      <c r="AC6" s="128">
        <v>28</v>
      </c>
      <c r="AD6" s="128">
        <v>29</v>
      </c>
      <c r="AE6" s="128">
        <v>30</v>
      </c>
      <c r="AF6" s="128">
        <v>31</v>
      </c>
      <c r="AG6" s="128">
        <v>32</v>
      </c>
      <c r="AH6" s="128">
        <v>33</v>
      </c>
      <c r="AI6" s="128">
        <v>34</v>
      </c>
      <c r="AJ6" s="128">
        <v>35</v>
      </c>
      <c r="AK6" s="128">
        <v>36</v>
      </c>
      <c r="AL6" s="128">
        <v>37</v>
      </c>
      <c r="AM6" s="128">
        <v>38</v>
      </c>
      <c r="AN6" s="128">
        <v>39</v>
      </c>
      <c r="AO6" s="128">
        <v>40</v>
      </c>
      <c r="AP6" s="128">
        <v>41</v>
      </c>
      <c r="AQ6" s="128">
        <v>42</v>
      </c>
      <c r="AR6" s="128">
        <v>43</v>
      </c>
      <c r="AS6" s="128">
        <v>44</v>
      </c>
      <c r="AT6" s="128">
        <v>45</v>
      </c>
      <c r="AU6" s="128">
        <v>46</v>
      </c>
      <c r="AV6" s="128">
        <v>47</v>
      </c>
      <c r="AW6" s="128">
        <v>48</v>
      </c>
      <c r="AX6" s="128">
        <v>49</v>
      </c>
      <c r="AY6" s="128">
        <v>50</v>
      </c>
      <c r="AZ6" s="128">
        <v>51</v>
      </c>
      <c r="BA6" s="128">
        <v>52</v>
      </c>
      <c r="BB6" s="128">
        <v>53</v>
      </c>
      <c r="BC6" s="128">
        <v>54</v>
      </c>
      <c r="BD6" s="128">
        <v>55</v>
      </c>
      <c r="BE6" s="128">
        <v>56</v>
      </c>
      <c r="BF6" s="128">
        <v>57</v>
      </c>
      <c r="BG6" s="128">
        <v>58</v>
      </c>
      <c r="BH6" s="128">
        <v>59</v>
      </c>
      <c r="BI6" s="128">
        <v>60</v>
      </c>
      <c r="BJ6" s="128">
        <v>61</v>
      </c>
      <c r="BK6" s="128">
        <v>62</v>
      </c>
      <c r="BL6" s="128">
        <v>63</v>
      </c>
      <c r="BM6" s="128">
        <v>64</v>
      </c>
      <c r="BN6" s="128">
        <v>65</v>
      </c>
      <c r="BO6" s="128">
        <v>66</v>
      </c>
      <c r="BP6" s="128">
        <v>67</v>
      </c>
      <c r="BQ6" s="128">
        <v>68</v>
      </c>
      <c r="BR6" s="128">
        <v>69</v>
      </c>
      <c r="BS6" s="128">
        <v>70</v>
      </c>
      <c r="BT6" s="128">
        <v>71</v>
      </c>
      <c r="BU6" s="128">
        <v>72</v>
      </c>
      <c r="BV6" s="128">
        <v>73</v>
      </c>
      <c r="BW6" s="128">
        <v>74</v>
      </c>
      <c r="BX6" s="128">
        <v>75</v>
      </c>
      <c r="BY6" s="128">
        <v>76</v>
      </c>
      <c r="BZ6" s="128">
        <v>77</v>
      </c>
      <c r="CA6" s="128">
        <v>78</v>
      </c>
      <c r="CB6" s="128">
        <v>79</v>
      </c>
      <c r="CC6" s="128">
        <v>80</v>
      </c>
      <c r="CD6" s="128">
        <v>81</v>
      </c>
      <c r="CE6" s="128">
        <v>82</v>
      </c>
      <c r="CF6" s="128">
        <v>83</v>
      </c>
    </row>
    <row r="7" spans="1:84" x14ac:dyDescent="0.25">
      <c r="A7" s="128" t="s">
        <v>93</v>
      </c>
      <c r="C7" s="128">
        <f>COUNTA(C1:C5)</f>
        <v>5</v>
      </c>
      <c r="D7" s="128">
        <f t="shared" ref="D7:BO7" si="0">COUNTA(D1:D5)</f>
        <v>5</v>
      </c>
      <c r="E7" s="128">
        <f t="shared" si="0"/>
        <v>5</v>
      </c>
      <c r="F7" s="128">
        <f t="shared" si="0"/>
        <v>5</v>
      </c>
      <c r="G7" s="128">
        <f t="shared" si="0"/>
        <v>5</v>
      </c>
      <c r="H7" s="128">
        <f t="shared" si="0"/>
        <v>5</v>
      </c>
      <c r="I7" s="128">
        <f t="shared" si="0"/>
        <v>5</v>
      </c>
      <c r="J7" s="128">
        <f t="shared" si="0"/>
        <v>5</v>
      </c>
      <c r="K7" s="128">
        <f t="shared" si="0"/>
        <v>5</v>
      </c>
      <c r="L7" s="128">
        <f t="shared" si="0"/>
        <v>5</v>
      </c>
      <c r="M7" s="128">
        <f t="shared" si="0"/>
        <v>5</v>
      </c>
      <c r="N7" s="128">
        <f t="shared" si="0"/>
        <v>5</v>
      </c>
      <c r="O7" s="128">
        <f t="shared" si="0"/>
        <v>5</v>
      </c>
      <c r="P7" s="128">
        <f t="shared" si="0"/>
        <v>5</v>
      </c>
      <c r="Q7" s="128">
        <f t="shared" si="0"/>
        <v>5</v>
      </c>
      <c r="R7" s="128">
        <f t="shared" si="0"/>
        <v>5</v>
      </c>
      <c r="S7" s="128">
        <f t="shared" si="0"/>
        <v>5</v>
      </c>
      <c r="T7" s="128">
        <f t="shared" si="0"/>
        <v>5</v>
      </c>
      <c r="U7" s="128">
        <f t="shared" si="0"/>
        <v>5</v>
      </c>
      <c r="V7" s="128">
        <f t="shared" si="0"/>
        <v>5</v>
      </c>
      <c r="W7" s="128">
        <f t="shared" si="0"/>
        <v>5</v>
      </c>
      <c r="X7" s="128">
        <f t="shared" si="0"/>
        <v>5</v>
      </c>
      <c r="Y7" s="128">
        <f t="shared" si="0"/>
        <v>5</v>
      </c>
      <c r="Z7" s="128">
        <f t="shared" si="0"/>
        <v>5</v>
      </c>
      <c r="AA7" s="128">
        <f t="shared" si="0"/>
        <v>5</v>
      </c>
      <c r="AB7" s="128">
        <f t="shared" si="0"/>
        <v>5</v>
      </c>
      <c r="AC7" s="128">
        <f t="shared" si="0"/>
        <v>5</v>
      </c>
      <c r="AD7" s="128">
        <f t="shared" si="0"/>
        <v>5</v>
      </c>
      <c r="AE7" s="128">
        <f t="shared" si="0"/>
        <v>5</v>
      </c>
      <c r="AF7" s="128">
        <f t="shared" si="0"/>
        <v>5</v>
      </c>
      <c r="AG7" s="128">
        <f t="shared" si="0"/>
        <v>5</v>
      </c>
      <c r="AH7" s="128">
        <f t="shared" si="0"/>
        <v>5</v>
      </c>
      <c r="AI7" s="128">
        <f t="shared" si="0"/>
        <v>5</v>
      </c>
      <c r="AJ7" s="128">
        <f t="shared" si="0"/>
        <v>5</v>
      </c>
      <c r="AK7" s="128">
        <f t="shared" si="0"/>
        <v>5</v>
      </c>
      <c r="AL7" s="128">
        <f t="shared" si="0"/>
        <v>5</v>
      </c>
      <c r="AM7" s="128">
        <f t="shared" si="0"/>
        <v>5</v>
      </c>
      <c r="AN7" s="128">
        <f t="shared" si="0"/>
        <v>5</v>
      </c>
      <c r="AO7" s="128">
        <f t="shared" si="0"/>
        <v>5</v>
      </c>
      <c r="AP7" s="128">
        <f t="shared" si="0"/>
        <v>2</v>
      </c>
      <c r="AQ7" s="128">
        <f t="shared" si="0"/>
        <v>2</v>
      </c>
      <c r="AR7" s="128">
        <f t="shared" si="0"/>
        <v>2</v>
      </c>
      <c r="AS7" s="128">
        <f t="shared" si="0"/>
        <v>2</v>
      </c>
      <c r="AT7" s="128">
        <f t="shared" si="0"/>
        <v>2</v>
      </c>
      <c r="AU7" s="128">
        <f t="shared" si="0"/>
        <v>2</v>
      </c>
      <c r="AV7" s="128">
        <f t="shared" si="0"/>
        <v>2</v>
      </c>
      <c r="AW7" s="128">
        <f t="shared" si="0"/>
        <v>2</v>
      </c>
      <c r="AX7" s="128">
        <f t="shared" si="0"/>
        <v>1</v>
      </c>
      <c r="AY7" s="128">
        <f t="shared" si="0"/>
        <v>1</v>
      </c>
      <c r="AZ7" s="128">
        <f t="shared" si="0"/>
        <v>1</v>
      </c>
      <c r="BA7" s="128">
        <f t="shared" si="0"/>
        <v>5</v>
      </c>
      <c r="BB7" s="128">
        <f t="shared" si="0"/>
        <v>5</v>
      </c>
      <c r="BC7" s="128">
        <f t="shared" si="0"/>
        <v>5</v>
      </c>
      <c r="BD7" s="128">
        <f t="shared" si="0"/>
        <v>5</v>
      </c>
      <c r="BE7" s="128">
        <f t="shared" si="0"/>
        <v>5</v>
      </c>
      <c r="BF7" s="128">
        <f t="shared" si="0"/>
        <v>5</v>
      </c>
      <c r="BG7" s="128">
        <f t="shared" si="0"/>
        <v>5</v>
      </c>
      <c r="BH7" s="128">
        <f t="shared" si="0"/>
        <v>5</v>
      </c>
      <c r="BI7" s="128">
        <f t="shared" si="0"/>
        <v>5</v>
      </c>
      <c r="BJ7" s="128">
        <f t="shared" si="0"/>
        <v>5</v>
      </c>
      <c r="BK7" s="128">
        <f t="shared" si="0"/>
        <v>5</v>
      </c>
      <c r="BL7" s="128">
        <f t="shared" si="0"/>
        <v>5</v>
      </c>
      <c r="BM7" s="128">
        <f t="shared" si="0"/>
        <v>5</v>
      </c>
      <c r="BN7" s="128">
        <f t="shared" si="0"/>
        <v>5</v>
      </c>
      <c r="BO7" s="128">
        <f t="shared" si="0"/>
        <v>5</v>
      </c>
      <c r="BP7" s="128">
        <f t="shared" ref="BP7:CF7" si="1">COUNTA(BP1:BP5)</f>
        <v>5</v>
      </c>
      <c r="BQ7" s="128">
        <f t="shared" si="1"/>
        <v>5</v>
      </c>
      <c r="BR7" s="128">
        <f t="shared" si="1"/>
        <v>5</v>
      </c>
      <c r="BS7" s="128">
        <f t="shared" si="1"/>
        <v>5</v>
      </c>
      <c r="BT7" s="128">
        <f t="shared" si="1"/>
        <v>5</v>
      </c>
      <c r="BU7" s="128">
        <f t="shared" si="1"/>
        <v>5</v>
      </c>
      <c r="BV7" s="128">
        <f t="shared" si="1"/>
        <v>5</v>
      </c>
      <c r="BW7" s="128">
        <f t="shared" si="1"/>
        <v>5</v>
      </c>
      <c r="BX7" s="128">
        <f t="shared" si="1"/>
        <v>5</v>
      </c>
      <c r="BY7" s="128">
        <f t="shared" si="1"/>
        <v>5</v>
      </c>
      <c r="BZ7" s="128">
        <f t="shared" si="1"/>
        <v>5</v>
      </c>
      <c r="CA7" s="128">
        <f t="shared" si="1"/>
        <v>5</v>
      </c>
      <c r="CB7" s="128">
        <f t="shared" si="1"/>
        <v>5</v>
      </c>
      <c r="CC7" s="128">
        <f t="shared" si="1"/>
        <v>5</v>
      </c>
      <c r="CD7" s="128">
        <f t="shared" si="1"/>
        <v>5</v>
      </c>
      <c r="CE7" s="128">
        <f t="shared" si="1"/>
        <v>5</v>
      </c>
      <c r="CF7" s="128">
        <f t="shared" si="1"/>
        <v>5</v>
      </c>
    </row>
    <row r="8" spans="1:84" x14ac:dyDescent="0.25">
      <c r="A8" s="128" t="s">
        <v>65</v>
      </c>
      <c r="Y8" s="131" t="s">
        <v>0</v>
      </c>
    </row>
    <row r="9" spans="1:84" x14ac:dyDescent="0.25">
      <c r="A9" s="128" t="s">
        <v>95</v>
      </c>
    </row>
    <row r="10" spans="1:84" ht="13" x14ac:dyDescent="0.25">
      <c r="A10" s="128" t="s">
        <v>96</v>
      </c>
      <c r="Y10" s="133"/>
    </row>
    <row r="11" spans="1:84" ht="13" x14ac:dyDescent="0.25">
      <c r="A11" s="128" t="s">
        <v>105</v>
      </c>
      <c r="Y11" s="133"/>
    </row>
    <row r="12" spans="1:84" x14ac:dyDescent="0.25">
      <c r="A12" s="128" t="s">
        <v>100</v>
      </c>
    </row>
    <row r="13" spans="1:84" x14ac:dyDescent="0.25">
      <c r="A13" s="128" t="s">
        <v>99</v>
      </c>
    </row>
    <row r="14" spans="1:84" x14ac:dyDescent="0.25">
      <c r="A14" s="128" t="s">
        <v>58</v>
      </c>
    </row>
    <row r="15" spans="1:84" x14ac:dyDescent="0.25">
      <c r="A15" s="128" t="s">
        <v>98</v>
      </c>
    </row>
    <row r="16" spans="1:84" x14ac:dyDescent="0.25">
      <c r="A16" s="128" t="s">
        <v>108</v>
      </c>
    </row>
    <row r="17" spans="1:1" x14ac:dyDescent="0.25">
      <c r="A17" s="128" t="s">
        <v>102</v>
      </c>
    </row>
    <row r="18" spans="1:1" x14ac:dyDescent="0.25">
      <c r="A18" s="128" t="s">
        <v>107</v>
      </c>
    </row>
    <row r="19" spans="1:1" x14ac:dyDescent="0.25">
      <c r="A19" s="128" t="s">
        <v>104</v>
      </c>
    </row>
    <row r="20" spans="1:1" x14ac:dyDescent="0.25">
      <c r="A20" s="128" t="s">
        <v>66</v>
      </c>
    </row>
    <row r="21" spans="1:1" x14ac:dyDescent="0.25">
      <c r="A21" s="128" t="s">
        <v>97</v>
      </c>
    </row>
    <row r="22" spans="1:1" x14ac:dyDescent="0.25">
      <c r="A22" s="128" t="s">
        <v>103</v>
      </c>
    </row>
    <row r="23" spans="1:1" x14ac:dyDescent="0.25">
      <c r="A23" s="128" t="s">
        <v>106</v>
      </c>
    </row>
    <row r="24" spans="1:1" x14ac:dyDescent="0.25">
      <c r="A24" s="128" t="s">
        <v>204</v>
      </c>
    </row>
    <row r="25" spans="1:1" x14ac:dyDescent="0.25">
      <c r="A25" s="128" t="s">
        <v>101</v>
      </c>
    </row>
    <row r="26" spans="1:1" x14ac:dyDescent="0.25">
      <c r="A26" s="128" t="s">
        <v>74</v>
      </c>
    </row>
    <row r="27" spans="1:1" x14ac:dyDescent="0.25">
      <c r="A27" s="128" t="s">
        <v>141</v>
      </c>
    </row>
    <row r="28" spans="1:1" x14ac:dyDescent="0.25">
      <c r="A28" s="128" t="s">
        <v>82</v>
      </c>
    </row>
    <row r="29" spans="1:1" x14ac:dyDescent="0.25">
      <c r="A29" s="128" t="s">
        <v>109</v>
      </c>
    </row>
    <row r="30" spans="1:1" x14ac:dyDescent="0.25">
      <c r="A30" s="128" t="s">
        <v>67</v>
      </c>
    </row>
    <row r="31" spans="1:1" x14ac:dyDescent="0.25">
      <c r="A31" s="128" t="s">
        <v>139</v>
      </c>
    </row>
    <row r="32" spans="1:1" x14ac:dyDescent="0.25">
      <c r="A32" s="128" t="s">
        <v>110</v>
      </c>
    </row>
    <row r="33" spans="1:1" x14ac:dyDescent="0.25">
      <c r="A33" s="128" t="s">
        <v>142</v>
      </c>
    </row>
    <row r="34" spans="1:1" x14ac:dyDescent="0.25">
      <c r="A34" s="128" t="s">
        <v>134</v>
      </c>
    </row>
    <row r="35" spans="1:1" x14ac:dyDescent="0.25">
      <c r="A35" s="128" t="s">
        <v>63</v>
      </c>
    </row>
    <row r="36" spans="1:1" x14ac:dyDescent="0.25">
      <c r="A36" s="128" t="s">
        <v>113</v>
      </c>
    </row>
    <row r="37" spans="1:1" x14ac:dyDescent="0.25">
      <c r="A37" s="128" t="s">
        <v>59</v>
      </c>
    </row>
    <row r="38" spans="1:1" x14ac:dyDescent="0.25">
      <c r="A38" s="128" t="s">
        <v>112</v>
      </c>
    </row>
    <row r="39" spans="1:1" x14ac:dyDescent="0.25">
      <c r="A39" s="128" t="s">
        <v>91</v>
      </c>
    </row>
    <row r="40" spans="1:1" x14ac:dyDescent="0.25">
      <c r="A40" s="128" t="s">
        <v>205</v>
      </c>
    </row>
    <row r="41" spans="1:1" x14ac:dyDescent="0.25">
      <c r="A41" s="128" t="s">
        <v>114</v>
      </c>
    </row>
    <row r="42" spans="1:1" x14ac:dyDescent="0.25">
      <c r="A42" s="128" t="s">
        <v>206</v>
      </c>
    </row>
    <row r="43" spans="1:1" x14ac:dyDescent="0.25">
      <c r="A43" s="128" t="s">
        <v>57</v>
      </c>
    </row>
    <row r="44" spans="1:1" x14ac:dyDescent="0.25">
      <c r="A44" s="128" t="s">
        <v>117</v>
      </c>
    </row>
    <row r="45" spans="1:1" x14ac:dyDescent="0.25">
      <c r="A45" s="128" t="s">
        <v>116</v>
      </c>
    </row>
    <row r="46" spans="1:1" x14ac:dyDescent="0.25">
      <c r="A46" s="128" t="s">
        <v>88</v>
      </c>
    </row>
    <row r="47" spans="1:1" x14ac:dyDescent="0.25">
      <c r="A47" s="128" t="s">
        <v>119</v>
      </c>
    </row>
    <row r="48" spans="1:1" x14ac:dyDescent="0.25">
      <c r="A48" s="128" t="s">
        <v>120</v>
      </c>
    </row>
    <row r="49" spans="1:1" x14ac:dyDescent="0.25">
      <c r="A49" s="128" t="s">
        <v>121</v>
      </c>
    </row>
    <row r="50" spans="1:1" x14ac:dyDescent="0.25">
      <c r="A50" s="128" t="s">
        <v>118</v>
      </c>
    </row>
    <row r="51" spans="1:1" x14ac:dyDescent="0.25">
      <c r="A51" s="128" t="s">
        <v>123</v>
      </c>
    </row>
    <row r="52" spans="1:1" x14ac:dyDescent="0.25">
      <c r="A52" s="128" t="s">
        <v>122</v>
      </c>
    </row>
    <row r="53" spans="1:1" x14ac:dyDescent="0.25">
      <c r="A53" s="128" t="s">
        <v>124</v>
      </c>
    </row>
    <row r="54" spans="1:1" x14ac:dyDescent="0.25">
      <c r="A54" s="128" t="s">
        <v>68</v>
      </c>
    </row>
    <row r="55" spans="1:1" x14ac:dyDescent="0.25">
      <c r="A55" s="128" t="s">
        <v>126</v>
      </c>
    </row>
    <row r="56" spans="1:1" x14ac:dyDescent="0.25">
      <c r="A56" s="128" t="s">
        <v>125</v>
      </c>
    </row>
    <row r="57" spans="1:1" x14ac:dyDescent="0.25">
      <c r="A57" s="128" t="s">
        <v>64</v>
      </c>
    </row>
    <row r="58" spans="1:1" x14ac:dyDescent="0.25">
      <c r="A58" s="128" t="s">
        <v>70</v>
      </c>
    </row>
    <row r="59" spans="1:1" x14ac:dyDescent="0.25">
      <c r="A59" s="128" t="s">
        <v>72</v>
      </c>
    </row>
    <row r="60" spans="1:1" x14ac:dyDescent="0.25">
      <c r="A60" s="128" t="s">
        <v>69</v>
      </c>
    </row>
    <row r="61" spans="1:1" x14ac:dyDescent="0.25">
      <c r="A61" s="128" t="s">
        <v>127</v>
      </c>
    </row>
    <row r="62" spans="1:1" x14ac:dyDescent="0.25">
      <c r="A62" s="128" t="s">
        <v>128</v>
      </c>
    </row>
    <row r="63" spans="1:1" x14ac:dyDescent="0.25">
      <c r="A63" s="128" t="s">
        <v>71</v>
      </c>
    </row>
    <row r="64" spans="1:1" x14ac:dyDescent="0.25">
      <c r="A64" s="128" t="s">
        <v>129</v>
      </c>
    </row>
    <row r="65" spans="1:1" x14ac:dyDescent="0.25">
      <c r="A65" s="128" t="s">
        <v>131</v>
      </c>
    </row>
    <row r="66" spans="1:1" x14ac:dyDescent="0.25">
      <c r="A66" s="128" t="s">
        <v>73</v>
      </c>
    </row>
    <row r="67" spans="1:1" x14ac:dyDescent="0.25">
      <c r="A67" s="128" t="s">
        <v>137</v>
      </c>
    </row>
    <row r="68" spans="1:1" x14ac:dyDescent="0.25">
      <c r="A68" s="128" t="s">
        <v>138</v>
      </c>
    </row>
    <row r="69" spans="1:1" x14ac:dyDescent="0.25">
      <c r="A69" s="128" t="s">
        <v>133</v>
      </c>
    </row>
    <row r="70" spans="1:1" x14ac:dyDescent="0.25">
      <c r="A70" s="128" t="s">
        <v>140</v>
      </c>
    </row>
    <row r="71" spans="1:1" x14ac:dyDescent="0.25">
      <c r="A71" s="128" t="s">
        <v>75</v>
      </c>
    </row>
    <row r="72" spans="1:1" x14ac:dyDescent="0.25">
      <c r="A72" s="128" t="s">
        <v>143</v>
      </c>
    </row>
    <row r="73" spans="1:1" x14ac:dyDescent="0.25">
      <c r="A73" s="128" t="s">
        <v>132</v>
      </c>
    </row>
    <row r="74" spans="1:1" x14ac:dyDescent="0.25">
      <c r="A74" s="128" t="s">
        <v>135</v>
      </c>
    </row>
    <row r="75" spans="1:1" x14ac:dyDescent="0.25">
      <c r="A75" s="128" t="s">
        <v>144</v>
      </c>
    </row>
    <row r="76" spans="1:1" x14ac:dyDescent="0.25">
      <c r="A76" s="128" t="s">
        <v>146</v>
      </c>
    </row>
    <row r="77" spans="1:1" x14ac:dyDescent="0.25">
      <c r="A77" s="128" t="s">
        <v>182</v>
      </c>
    </row>
    <row r="78" spans="1:1" x14ac:dyDescent="0.25">
      <c r="A78" s="128" t="s">
        <v>147</v>
      </c>
    </row>
    <row r="79" spans="1:1" x14ac:dyDescent="0.25">
      <c r="A79" s="128" t="s">
        <v>145</v>
      </c>
    </row>
    <row r="80" spans="1:1" x14ac:dyDescent="0.25">
      <c r="A80" s="128" t="s">
        <v>148</v>
      </c>
    </row>
    <row r="81" spans="1:1" x14ac:dyDescent="0.25">
      <c r="A81" s="128" t="s">
        <v>153</v>
      </c>
    </row>
    <row r="82" spans="1:1" x14ac:dyDescent="0.25">
      <c r="A82" s="128" t="s">
        <v>171</v>
      </c>
    </row>
    <row r="83" spans="1:1" x14ac:dyDescent="0.25">
      <c r="A83" s="128" t="s">
        <v>150</v>
      </c>
    </row>
    <row r="84" spans="1:1" x14ac:dyDescent="0.25">
      <c r="A84" s="128" t="s">
        <v>164</v>
      </c>
    </row>
    <row r="85" spans="1:1" x14ac:dyDescent="0.25">
      <c r="A85" s="128" t="s">
        <v>158</v>
      </c>
    </row>
    <row r="86" spans="1:1" x14ac:dyDescent="0.25">
      <c r="A86" s="128" t="s">
        <v>156</v>
      </c>
    </row>
    <row r="87" spans="1:1" x14ac:dyDescent="0.25">
      <c r="A87" s="128" t="s">
        <v>149</v>
      </c>
    </row>
    <row r="88" spans="1:1" x14ac:dyDescent="0.25">
      <c r="A88" s="128" t="s">
        <v>154</v>
      </c>
    </row>
    <row r="89" spans="1:1" x14ac:dyDescent="0.25">
      <c r="A89" s="128" t="s">
        <v>155</v>
      </c>
    </row>
    <row r="90" spans="1:1" x14ac:dyDescent="0.25">
      <c r="A90" s="128" t="s">
        <v>152</v>
      </c>
    </row>
    <row r="91" spans="1:1" x14ac:dyDescent="0.25">
      <c r="A91" s="128" t="s">
        <v>151</v>
      </c>
    </row>
    <row r="92" spans="1:1" x14ac:dyDescent="0.25">
      <c r="A92" s="128" t="s">
        <v>77</v>
      </c>
    </row>
    <row r="93" spans="1:1" x14ac:dyDescent="0.25">
      <c r="A93" s="128" t="s">
        <v>76</v>
      </c>
    </row>
    <row r="94" spans="1:1" x14ac:dyDescent="0.25">
      <c r="A94" s="128" t="s">
        <v>157</v>
      </c>
    </row>
    <row r="95" spans="1:1" x14ac:dyDescent="0.25">
      <c r="A95" s="128" t="s">
        <v>159</v>
      </c>
    </row>
    <row r="96" spans="1:1" x14ac:dyDescent="0.25">
      <c r="A96" s="128" t="s">
        <v>163</v>
      </c>
    </row>
    <row r="97" spans="1:1" x14ac:dyDescent="0.25">
      <c r="A97" s="128" t="s">
        <v>162</v>
      </c>
    </row>
    <row r="98" spans="1:1" x14ac:dyDescent="0.25">
      <c r="A98" s="128" t="s">
        <v>79</v>
      </c>
    </row>
    <row r="99" spans="1:1" x14ac:dyDescent="0.25">
      <c r="A99" s="128" t="s">
        <v>160</v>
      </c>
    </row>
    <row r="100" spans="1:1" x14ac:dyDescent="0.25">
      <c r="A100" s="128" t="s">
        <v>78</v>
      </c>
    </row>
    <row r="101" spans="1:1" x14ac:dyDescent="0.25">
      <c r="A101" s="128" t="s">
        <v>165</v>
      </c>
    </row>
    <row r="102" spans="1:1" x14ac:dyDescent="0.25">
      <c r="A102" s="128" t="s">
        <v>167</v>
      </c>
    </row>
    <row r="103" spans="1:1" x14ac:dyDescent="0.25">
      <c r="A103" s="128" t="s">
        <v>170</v>
      </c>
    </row>
    <row r="104" spans="1:1" x14ac:dyDescent="0.25">
      <c r="A104" s="128" t="s">
        <v>168</v>
      </c>
    </row>
    <row r="105" spans="1:1" x14ac:dyDescent="0.25">
      <c r="A105" s="128" t="s">
        <v>80</v>
      </c>
    </row>
    <row r="106" spans="1:1" x14ac:dyDescent="0.25">
      <c r="A106" s="128" t="s">
        <v>166</v>
      </c>
    </row>
    <row r="107" spans="1:1" x14ac:dyDescent="0.25">
      <c r="A107" s="128" t="s">
        <v>60</v>
      </c>
    </row>
    <row r="108" spans="1:1" x14ac:dyDescent="0.25">
      <c r="A108" s="128" t="s">
        <v>169</v>
      </c>
    </row>
    <row r="109" spans="1:1" x14ac:dyDescent="0.25">
      <c r="A109" s="128" t="s">
        <v>136</v>
      </c>
    </row>
    <row r="110" spans="1:1" x14ac:dyDescent="0.25">
      <c r="A110" s="128" t="s">
        <v>61</v>
      </c>
    </row>
    <row r="111" spans="1:1" x14ac:dyDescent="0.25">
      <c r="A111" s="128" t="s">
        <v>177</v>
      </c>
    </row>
    <row r="112" spans="1:1" x14ac:dyDescent="0.25">
      <c r="A112" s="128" t="s">
        <v>81</v>
      </c>
    </row>
    <row r="113" spans="1:1" x14ac:dyDescent="0.25">
      <c r="A113" s="128" t="s">
        <v>172</v>
      </c>
    </row>
    <row r="114" spans="1:1" x14ac:dyDescent="0.25">
      <c r="A114" s="128" t="s">
        <v>176</v>
      </c>
    </row>
    <row r="115" spans="1:1" x14ac:dyDescent="0.25">
      <c r="A115" s="128" t="s">
        <v>173</v>
      </c>
    </row>
    <row r="116" spans="1:1" x14ac:dyDescent="0.25">
      <c r="A116" s="128" t="s">
        <v>178</v>
      </c>
    </row>
    <row r="117" spans="1:1" x14ac:dyDescent="0.25">
      <c r="A117" s="128" t="s">
        <v>184</v>
      </c>
    </row>
    <row r="118" spans="1:1" x14ac:dyDescent="0.25">
      <c r="A118" s="128" t="s">
        <v>62</v>
      </c>
    </row>
    <row r="119" spans="1:1" x14ac:dyDescent="0.25">
      <c r="A119" s="128" t="s">
        <v>83</v>
      </c>
    </row>
    <row r="120" spans="1:1" x14ac:dyDescent="0.25">
      <c r="A120" s="128" t="s">
        <v>183</v>
      </c>
    </row>
    <row r="121" spans="1:1" x14ac:dyDescent="0.25">
      <c r="A121" s="128" t="s">
        <v>179</v>
      </c>
    </row>
    <row r="122" spans="1:1" x14ac:dyDescent="0.25">
      <c r="A122" s="128" t="s">
        <v>181</v>
      </c>
    </row>
    <row r="123" spans="1:1" x14ac:dyDescent="0.25">
      <c r="A123" s="128" t="s">
        <v>185</v>
      </c>
    </row>
    <row r="124" spans="1:1" x14ac:dyDescent="0.25">
      <c r="A124" s="128" t="s">
        <v>188</v>
      </c>
    </row>
    <row r="125" spans="1:1" x14ac:dyDescent="0.25">
      <c r="A125" s="128" t="s">
        <v>187</v>
      </c>
    </row>
    <row r="126" spans="1:1" x14ac:dyDescent="0.25">
      <c r="A126" s="128" t="s">
        <v>186</v>
      </c>
    </row>
    <row r="127" spans="1:1" x14ac:dyDescent="0.25">
      <c r="A127" s="128" t="s">
        <v>115</v>
      </c>
    </row>
    <row r="128" spans="1:1" x14ac:dyDescent="0.25">
      <c r="A128" s="128" t="s">
        <v>85</v>
      </c>
    </row>
    <row r="129" spans="1:1" x14ac:dyDescent="0.25">
      <c r="A129" s="128" t="s">
        <v>189</v>
      </c>
    </row>
    <row r="130" spans="1:1" x14ac:dyDescent="0.25">
      <c r="A130" s="128" t="s">
        <v>195</v>
      </c>
    </row>
    <row r="131" spans="1:1" x14ac:dyDescent="0.25">
      <c r="A131" s="128" t="s">
        <v>194</v>
      </c>
    </row>
    <row r="132" spans="1:1" x14ac:dyDescent="0.25">
      <c r="A132" s="128" t="s">
        <v>192</v>
      </c>
    </row>
    <row r="133" spans="1:1" x14ac:dyDescent="0.25">
      <c r="A133" s="128" t="s">
        <v>86</v>
      </c>
    </row>
    <row r="134" spans="1:1" x14ac:dyDescent="0.25">
      <c r="A134" s="128" t="s">
        <v>193</v>
      </c>
    </row>
    <row r="135" spans="1:1" x14ac:dyDescent="0.25">
      <c r="A135" s="128" t="s">
        <v>190</v>
      </c>
    </row>
    <row r="136" spans="1:1" x14ac:dyDescent="0.25">
      <c r="A136" s="128" t="s">
        <v>191</v>
      </c>
    </row>
    <row r="137" spans="1:1" x14ac:dyDescent="0.25">
      <c r="A137" s="128" t="s">
        <v>197</v>
      </c>
    </row>
    <row r="138" spans="1:1" x14ac:dyDescent="0.25">
      <c r="A138" s="128" t="s">
        <v>196</v>
      </c>
    </row>
    <row r="139" spans="1:1" x14ac:dyDescent="0.25">
      <c r="A139" s="128" t="s">
        <v>87</v>
      </c>
    </row>
    <row r="140" spans="1:1" x14ac:dyDescent="0.25">
      <c r="A140" s="128" t="s">
        <v>198</v>
      </c>
    </row>
    <row r="141" spans="1:1" x14ac:dyDescent="0.25">
      <c r="A141" s="128" t="s">
        <v>199</v>
      </c>
    </row>
    <row r="142" spans="1:1" x14ac:dyDescent="0.25">
      <c r="A142" s="128" t="s">
        <v>201</v>
      </c>
    </row>
    <row r="143" spans="1:1" x14ac:dyDescent="0.25">
      <c r="A143" s="128" t="s">
        <v>203</v>
      </c>
    </row>
    <row r="144" spans="1:1" x14ac:dyDescent="0.25">
      <c r="A144" s="128" t="s">
        <v>200</v>
      </c>
    </row>
    <row r="145" spans="1:1" x14ac:dyDescent="0.25">
      <c r="A145" s="128" t="s">
        <v>175</v>
      </c>
    </row>
    <row r="146" spans="1:1" x14ac:dyDescent="0.25">
      <c r="A146" s="128" t="s">
        <v>209</v>
      </c>
    </row>
    <row r="147" spans="1:1" x14ac:dyDescent="0.25">
      <c r="A147" s="128" t="s">
        <v>207</v>
      </c>
    </row>
    <row r="148" spans="1:1" x14ac:dyDescent="0.25">
      <c r="A148" s="128" t="s">
        <v>208</v>
      </c>
    </row>
    <row r="149" spans="1:1" x14ac:dyDescent="0.25">
      <c r="A149" s="128" t="s">
        <v>161</v>
      </c>
    </row>
    <row r="150" spans="1:1" x14ac:dyDescent="0.25">
      <c r="A150" s="128" t="s">
        <v>130</v>
      </c>
    </row>
    <row r="151" spans="1:1" x14ac:dyDescent="0.25">
      <c r="A151" s="128" t="s">
        <v>84</v>
      </c>
    </row>
    <row r="152" spans="1:1" x14ac:dyDescent="0.25">
      <c r="A152" s="128" t="s">
        <v>174</v>
      </c>
    </row>
    <row r="153" spans="1:1" x14ac:dyDescent="0.25">
      <c r="A153" s="128" t="s">
        <v>180</v>
      </c>
    </row>
  </sheetData>
  <phoneticPr fontId="6" type="noConversion"/>
  <conditionalFormatting sqref="C7:CF7">
    <cfRule type="cellIs" priority="1" operator="notEqual">
      <formula>5</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
  <sheetViews>
    <sheetView topLeftCell="O1" workbookViewId="0">
      <selection activeCell="Y1" sqref="Y1"/>
    </sheetView>
  </sheetViews>
  <sheetFormatPr baseColWidth="10" defaultRowHeight="12.5" x14ac:dyDescent="0.25"/>
  <sheetData>
    <row r="1" spans="1:25" ht="14" customHeight="1" thickBot="1" x14ac:dyDescent="0.35">
      <c r="A1" s="5" t="s">
        <v>212</v>
      </c>
      <c r="B1" s="9" t="s">
        <v>278</v>
      </c>
      <c r="C1" s="10" t="s">
        <v>279</v>
      </c>
      <c r="D1" t="s">
        <v>289</v>
      </c>
      <c r="E1" t="s">
        <v>290</v>
      </c>
      <c r="F1" t="s">
        <v>291</v>
      </c>
      <c r="G1" s="11" t="s">
        <v>280</v>
      </c>
      <c r="H1" s="11" t="s">
        <v>281</v>
      </c>
      <c r="I1" t="s">
        <v>282</v>
      </c>
      <c r="J1" s="4" t="s">
        <v>283</v>
      </c>
      <c r="K1" t="s">
        <v>292</v>
      </c>
      <c r="L1" t="s">
        <v>294</v>
      </c>
      <c r="M1" t="s">
        <v>295</v>
      </c>
      <c r="N1" t="s">
        <v>293</v>
      </c>
      <c r="O1" t="s">
        <v>298</v>
      </c>
      <c r="P1" s="12" t="s">
        <v>299</v>
      </c>
      <c r="Q1" s="13" t="s">
        <v>221</v>
      </c>
      <c r="R1" s="14" t="s">
        <v>285</v>
      </c>
      <c r="S1" s="13" t="s">
        <v>297</v>
      </c>
      <c r="T1" s="15" t="s">
        <v>286</v>
      </c>
      <c r="U1" s="16" t="s">
        <v>287</v>
      </c>
      <c r="V1" t="s">
        <v>284</v>
      </c>
      <c r="W1" t="s">
        <v>300</v>
      </c>
      <c r="X1" t="s">
        <v>288</v>
      </c>
      <c r="Y1" t="s">
        <v>296</v>
      </c>
    </row>
    <row r="2" spans="1:25" ht="14" x14ac:dyDescent="0.25">
      <c r="A2" s="5" t="s">
        <v>213</v>
      </c>
    </row>
    <row r="3" spans="1:25" ht="14" x14ac:dyDescent="0.25">
      <c r="A3" s="5" t="s">
        <v>216</v>
      </c>
    </row>
    <row r="4" spans="1:25" ht="14" x14ac:dyDescent="0.25">
      <c r="A4" s="5" t="s">
        <v>215</v>
      </c>
    </row>
    <row r="5" spans="1:25" ht="14" x14ac:dyDescent="0.25">
      <c r="A5" s="5" t="s">
        <v>214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Budget</vt:lpstr>
      <vt:lpstr>Budget détaillé</vt:lpstr>
      <vt:lpstr>Structure salariale</vt:lpstr>
      <vt:lpstr>Sprachversionen</vt:lpstr>
      <vt:lpstr>Sprachversion FB</vt:lpstr>
      <vt:lpstr>Budget!Druckbereich</vt:lpstr>
      <vt:lpstr>'Structure salariale'!Druckbereich</vt:lpstr>
    </vt:vector>
  </TitlesOfParts>
  <Company>EZE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vogt</dc:creator>
  <cp:lastModifiedBy>Matthias Pohlmann</cp:lastModifiedBy>
  <cp:lastPrinted>2024-03-08T07:50:29Z</cp:lastPrinted>
  <dcterms:created xsi:type="dcterms:W3CDTF">2004-09-16T13:31:06Z</dcterms:created>
  <dcterms:modified xsi:type="dcterms:W3CDTF">2024-03-26T14:40:09Z</dcterms:modified>
</cp:coreProperties>
</file>